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F:\planilhas coleta\"/>
    </mc:Choice>
  </mc:AlternateContent>
  <xr:revisionPtr revIDLastSave="0" documentId="13_ncr:1_{55B2DF1E-3B28-4DE0-85AD-EF394923561D}" xr6:coauthVersionLast="45" xr6:coauthVersionMax="45" xr10:uidLastSave="{00000000-0000-0000-0000-000000000000}"/>
  <bookViews>
    <workbookView xWindow="-120" yWindow="-120" windowWidth="29040" windowHeight="15840" tabRatio="987" activeTab="4" xr2:uid="{00000000-000D-0000-FFFF-FFFF00000000}"/>
  </bookViews>
  <sheets>
    <sheet name="Coletor Diurno" sheetId="1" r:id="rId1"/>
    <sheet name="Motorista Diurno" sheetId="3" r:id="rId2"/>
    <sheet name="Resp. Técnico" sheetId="6" r:id="rId3"/>
    <sheet name="EPI´S" sheetId="7" r:id="rId4"/>
    <sheet name="Equipamentos" sheetId="8" r:id="rId5"/>
    <sheet name="Resumo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2" i="1" l="1"/>
  <c r="C62" i="1" s="1"/>
  <c r="E35" i="8"/>
  <c r="E9" i="7"/>
  <c r="F9" i="7" s="1"/>
  <c r="C15" i="3"/>
  <c r="C15" i="1"/>
  <c r="C13" i="1"/>
  <c r="C17" i="1"/>
  <c r="C41" i="1" s="1"/>
  <c r="B28" i="1"/>
  <c r="B37" i="1" s="1"/>
  <c r="B32" i="1"/>
  <c r="B46" i="1"/>
  <c r="B54" i="1"/>
  <c r="C61" i="1"/>
  <c r="C63" i="1"/>
  <c r="B77" i="1"/>
  <c r="C77" i="1" s="1"/>
  <c r="E7" i="7"/>
  <c r="F7" i="7" s="1"/>
  <c r="E8" i="7"/>
  <c r="F8" i="7" s="1"/>
  <c r="E10" i="7"/>
  <c r="F10" i="7" s="1"/>
  <c r="E11" i="7"/>
  <c r="F11" i="7" s="1"/>
  <c r="E12" i="7"/>
  <c r="F12" i="7" s="1"/>
  <c r="E13" i="7"/>
  <c r="F13" i="7" s="1"/>
  <c r="E14" i="7"/>
  <c r="F14" i="7" s="1"/>
  <c r="E15" i="7"/>
  <c r="F15" i="7" s="1"/>
  <c r="E16" i="7"/>
  <c r="F16" i="7" s="1"/>
  <c r="E17" i="7"/>
  <c r="F17" i="7" s="1"/>
  <c r="E24" i="7"/>
  <c r="F24" i="7" s="1"/>
  <c r="E25" i="7"/>
  <c r="F25" i="7" s="1"/>
  <c r="E26" i="7"/>
  <c r="F26" i="7" s="1"/>
  <c r="E27" i="7"/>
  <c r="F27" i="7" s="1"/>
  <c r="E28" i="7"/>
  <c r="F28" i="7" s="1"/>
  <c r="E29" i="7"/>
  <c r="F29" i="7" s="1"/>
  <c r="E11" i="8"/>
  <c r="E13" i="8"/>
  <c r="E12" i="8"/>
  <c r="E14" i="8"/>
  <c r="E26" i="8"/>
  <c r="E29" i="8"/>
  <c r="F30" i="8" s="1"/>
  <c r="E27" i="8"/>
  <c r="E28" i="8"/>
  <c r="C37" i="8"/>
  <c r="C39" i="8"/>
  <c r="E39" i="8" s="1"/>
  <c r="C41" i="8"/>
  <c r="E41" i="8" s="1"/>
  <c r="C43" i="8"/>
  <c r="E48" i="8"/>
  <c r="E50" i="8"/>
  <c r="E51" i="8"/>
  <c r="F52" i="8" s="1"/>
  <c r="E49" i="8"/>
  <c r="E56" i="8"/>
  <c r="E58" i="8"/>
  <c r="E57" i="8"/>
  <c r="C59" i="8"/>
  <c r="E59" i="8" s="1"/>
  <c r="F60" i="8" s="1"/>
  <c r="C13" i="3"/>
  <c r="C17" i="3" s="1"/>
  <c r="B28" i="3"/>
  <c r="B37" i="3" s="1"/>
  <c r="B32" i="3"/>
  <c r="B33" i="3" s="1"/>
  <c r="B46" i="3"/>
  <c r="B54" i="3"/>
  <c r="C61" i="3"/>
  <c r="B62" i="3"/>
  <c r="C62" i="3" s="1"/>
  <c r="C63" i="3"/>
  <c r="B77" i="3"/>
  <c r="C77" i="3" s="1"/>
  <c r="F8" i="6"/>
  <c r="H8" i="6" s="1"/>
  <c r="J8" i="6" s="1"/>
  <c r="B25" i="9"/>
  <c r="C25" i="9" s="1"/>
  <c r="C51" i="1"/>
  <c r="C25" i="1"/>
  <c r="C26" i="1"/>
  <c r="E43" i="8"/>
  <c r="E37" i="8"/>
  <c r="E15" i="8"/>
  <c r="F16" i="8" s="1"/>
  <c r="E20" i="8"/>
  <c r="E21" i="8"/>
  <c r="F22" i="8" s="1"/>
  <c r="C50" i="1"/>
  <c r="C27" i="1"/>
  <c r="C45" i="1"/>
  <c r="C44" i="1"/>
  <c r="C36" i="1"/>
  <c r="C24" i="1"/>
  <c r="C31" i="1"/>
  <c r="C40" i="1"/>
  <c r="C54" i="1"/>
  <c r="C30" i="1"/>
  <c r="C49" i="1"/>
  <c r="C48" i="1"/>
  <c r="C22" i="1"/>
  <c r="C53" i="1"/>
  <c r="C23" i="1"/>
  <c r="C21" i="1"/>
  <c r="C43" i="1"/>
  <c r="C42" i="1"/>
  <c r="C52" i="1"/>
  <c r="C46" i="1"/>
  <c r="C32" i="1"/>
  <c r="C44" i="3" l="1"/>
  <c r="C43" i="3"/>
  <c r="C40" i="3"/>
  <c r="C23" i="3"/>
  <c r="C46" i="3"/>
  <c r="C25" i="3"/>
  <c r="C48" i="3"/>
  <c r="C21" i="3"/>
  <c r="C41" i="3"/>
  <c r="C53" i="3"/>
  <c r="C32" i="3"/>
  <c r="C36" i="3"/>
  <c r="C30" i="3"/>
  <c r="C50" i="3"/>
  <c r="C24" i="3"/>
  <c r="C42" i="3"/>
  <c r="C49" i="3"/>
  <c r="C54" i="3"/>
  <c r="C51" i="3"/>
  <c r="C45" i="3"/>
  <c r="C26" i="3"/>
  <c r="C52" i="3"/>
  <c r="C22" i="3"/>
  <c r="C27" i="3"/>
  <c r="C31" i="3"/>
  <c r="C33" i="3"/>
  <c r="C28" i="1"/>
  <c r="B38" i="1"/>
  <c r="C38" i="1" s="1"/>
  <c r="C37" i="1"/>
  <c r="B33" i="1"/>
  <c r="B55" i="1"/>
  <c r="C37" i="3"/>
  <c r="B38" i="3"/>
  <c r="C38" i="3" s="1"/>
  <c r="B34" i="3"/>
  <c r="C34" i="3" s="1"/>
  <c r="B55" i="3"/>
  <c r="F44" i="8"/>
  <c r="F62" i="8" s="1"/>
  <c r="C16" i="9" s="1"/>
  <c r="C17" i="9"/>
  <c r="E30" i="7"/>
  <c r="F30" i="7"/>
  <c r="F31" i="7" s="1"/>
  <c r="C60" i="3" s="1"/>
  <c r="C67" i="3" s="1"/>
  <c r="F18" i="7"/>
  <c r="F19" i="7" s="1"/>
  <c r="C60" i="1" s="1"/>
  <c r="C67" i="1" s="1"/>
  <c r="E18" i="7"/>
  <c r="G8" i="6"/>
  <c r="I8" i="6" s="1"/>
  <c r="K8" i="6" s="1"/>
  <c r="C28" i="3" l="1"/>
  <c r="C33" i="1"/>
  <c r="B34" i="1"/>
  <c r="C55" i="1"/>
  <c r="B56" i="1"/>
  <c r="C56" i="1" s="1"/>
  <c r="C55" i="3"/>
  <c r="B56" i="3"/>
  <c r="C56" i="3" s="1"/>
  <c r="C20" i="9"/>
  <c r="C18" i="9"/>
  <c r="B9" i="6"/>
  <c r="D10" i="9"/>
  <c r="F10" i="9" s="1"/>
  <c r="C34" i="1" l="1"/>
  <c r="B57" i="1"/>
  <c r="C57" i="1" s="1"/>
  <c r="C69" i="1" s="1"/>
  <c r="B57" i="3"/>
  <c r="C57" i="3" s="1"/>
  <c r="C69" i="3" s="1"/>
  <c r="C21" i="9"/>
  <c r="C22" i="9" s="1"/>
  <c r="C72" i="1" l="1"/>
  <c r="C73" i="1" s="1"/>
  <c r="C74" i="1" s="1"/>
  <c r="C72" i="3"/>
  <c r="C73" i="3" s="1"/>
  <c r="C74" i="3" s="1"/>
  <c r="C30" i="9"/>
  <c r="C27" i="9"/>
  <c r="C28" i="9"/>
  <c r="C80" i="1" l="1"/>
  <c r="C79" i="1"/>
  <c r="C82" i="1"/>
  <c r="C82" i="3"/>
  <c r="C80" i="3"/>
  <c r="C79" i="3"/>
  <c r="C32" i="9"/>
  <c r="C34" i="9" s="1"/>
  <c r="C84" i="1" l="1"/>
  <c r="C86" i="1" s="1"/>
  <c r="C84" i="3"/>
  <c r="C86" i="3" s="1"/>
  <c r="C88" i="1" l="1"/>
  <c r="D8" i="9"/>
  <c r="F8" i="9" s="1"/>
  <c r="C88" i="3"/>
  <c r="D9" i="9"/>
  <c r="F9" i="9" s="1"/>
  <c r="F11" i="9" l="1"/>
  <c r="C35" i="9" s="1"/>
  <c r="C36" i="9" s="1"/>
</calcChain>
</file>

<file path=xl/sharedStrings.xml><?xml version="1.0" encoding="utf-8"?>
<sst xmlns="http://schemas.openxmlformats.org/spreadsheetml/2006/main" count="369" uniqueCount="187">
  <si>
    <t>PLANILHA DE COMPOSIÇÃO DE CUSTOS DO LOTE "I"</t>
  </si>
  <si>
    <t>Salário Normativo da Categoria</t>
  </si>
  <si>
    <t>Convenção Coletiva</t>
  </si>
  <si>
    <t>Data Base da Categoria</t>
  </si>
  <si>
    <t>COLETOR DIURNO</t>
  </si>
  <si>
    <t>%</t>
  </si>
  <si>
    <t>VALOR</t>
  </si>
  <si>
    <t>CUSTO POR FUNCIONÁRIO</t>
  </si>
  <si>
    <t>Módulo I – COMPOSIÇÃO DA REMUNERAÇÃO</t>
  </si>
  <si>
    <t>A – Salário</t>
  </si>
  <si>
    <t>220 horas</t>
  </si>
  <si>
    <t>B – Adicional Noturno</t>
  </si>
  <si>
    <t>D – Outros</t>
  </si>
  <si>
    <t>TOTAL DA REMUNERAÇÃO</t>
  </si>
  <si>
    <t>Módulo II – ENCARGOS SOCIAIS E TRABALHISTAS</t>
  </si>
  <si>
    <t>Submódulo 2.1 – Encargos Previdenciários e FGTS</t>
  </si>
  <si>
    <t>A – INSS</t>
  </si>
  <si>
    <t>B – FGTS</t>
  </si>
  <si>
    <t>C – SESI ou SESC</t>
  </si>
  <si>
    <t>D – SENAI ou SENAC</t>
  </si>
  <si>
    <t>E – INCRA</t>
  </si>
  <si>
    <t>F – SEBRAE</t>
  </si>
  <si>
    <t>G – Salário Educação</t>
  </si>
  <si>
    <t>Total do Submódulo 2.1</t>
  </si>
  <si>
    <t>Submódulo 2.2 – 13º Salário e Adicional de Férias</t>
  </si>
  <si>
    <t>A – 13º Salário</t>
  </si>
  <si>
    <t>B – Adicional de Férias</t>
  </si>
  <si>
    <t>Subtotal</t>
  </si>
  <si>
    <t>C – Incidência do Submódulo 2.1 sobre o 13º salário e Adicional de Férias</t>
  </si>
  <si>
    <t>Total do Submódulo 2.2</t>
  </si>
  <si>
    <t>Submódulo 2.3 – Afastamento Maternidade</t>
  </si>
  <si>
    <t>A – Afastamento Maternidade</t>
  </si>
  <si>
    <t>B – Incidência do Submódulo 2.1 sobre o Afastamento Maternidade</t>
  </si>
  <si>
    <t>Total do Submódulo 2.3</t>
  </si>
  <si>
    <t>Submódulo 2.4 – Provisão para Rescisão</t>
  </si>
  <si>
    <t>A – Aviso Prévio Indenizado</t>
  </si>
  <si>
    <t>B – Incidência do FGTS sobre o Aviso Prévio Indenizado</t>
  </si>
  <si>
    <t>C – Multa do FGTS do Aviso Prévio Indenizado</t>
  </si>
  <si>
    <t>D – Aviso Prévio Trabalhado</t>
  </si>
  <si>
    <t>E – Incidência do Submódulo 4.1 sobre o Aviso Prévio Indenizado</t>
  </si>
  <si>
    <t>F – Multa do FGTS do Aviso Prévio Trabalhado</t>
  </si>
  <si>
    <t>Total do Submódulo 2.4</t>
  </si>
  <si>
    <t>Submódulo 2.5 – Custo de Reposição do Profissional Ausente</t>
  </si>
  <si>
    <t>A – Férias</t>
  </si>
  <si>
    <t>B – Ausência por Doença</t>
  </si>
  <si>
    <t>C – Licença Paternidade</t>
  </si>
  <si>
    <t>D – Ausências Legais</t>
  </si>
  <si>
    <t>E – Ausência por Acidente de Trabalho</t>
  </si>
  <si>
    <t>F – Aviso Prévio Trabalhado</t>
  </si>
  <si>
    <t>G – Incidência do Submódulo 4.1 sobre o Custo da Reposição</t>
  </si>
  <si>
    <t>Total do Submódulo 2.5</t>
  </si>
  <si>
    <t>TOTAL DOS ENCARGOS SOCIAIS</t>
  </si>
  <si>
    <t>Módulo III – BENEFÍCIOS E INSUMOS DE MÃO DE OBRA</t>
  </si>
  <si>
    <t>A – Uniformes/Equipamentos</t>
  </si>
  <si>
    <t>B – Vale Transporte (- 6%) 3,70*50 = R$ 185,00 – R$ 76,82</t>
  </si>
  <si>
    <t>D – Seguro de Vida</t>
  </si>
  <si>
    <t>E – Auxílio Saúde</t>
  </si>
  <si>
    <t>F – Formação Profissional</t>
  </si>
  <si>
    <t>G – Benefício Social Familiar</t>
  </si>
  <si>
    <t>TOTAL DOS BENEFÍCIOS E INSUMOS DE MÃO DE OBRA</t>
  </si>
  <si>
    <t>TOTAL DA MÃO DE OBRA (I + II + III)</t>
  </si>
  <si>
    <t>Módulo IV – DEMAIS COMPONENTES</t>
  </si>
  <si>
    <t>A – Custos Indiretos (Despesas Administrativas/Operacionais)</t>
  </si>
  <si>
    <t>B – Lucro</t>
  </si>
  <si>
    <t>TOTAL DOS DEMAIS COMPONENTES</t>
  </si>
  <si>
    <t>MÓDULO V – TRIBUTOS</t>
  </si>
  <si>
    <t>Apuração do Coeficiente</t>
  </si>
  <si>
    <t>A – Tributos Federais</t>
  </si>
  <si>
    <t>COFINS</t>
  </si>
  <si>
    <t>PIS</t>
  </si>
  <si>
    <t>B – Tributos Municipais</t>
  </si>
  <si>
    <t>ISSQN</t>
  </si>
  <si>
    <t>TOTAL DE TRIBUTOS</t>
  </si>
  <si>
    <t>ESTIMATIVA DO CUSTO POR FUNCIONÁRIO</t>
  </si>
  <si>
    <t>QUANTIDADE DE FUNCIONÁRIOS</t>
  </si>
  <si>
    <t>ESTIMATIVA DE CUSTO MENSAL</t>
  </si>
  <si>
    <t>MOTORISTA NOTURNO</t>
  </si>
  <si>
    <t>B – Vale Transporte (- 6%) 3,70*50 = R$ 185,00 – R$ 94,19</t>
  </si>
  <si>
    <t>C – Auxílio Alimentação                                          R$ 17,05 * 21</t>
  </si>
  <si>
    <t>MOTORISTA DIURNO</t>
  </si>
  <si>
    <t>DISCRIMINAÇÃO</t>
  </si>
  <si>
    <t>UNIDADE</t>
  </si>
  <si>
    <t>QUANT. MENSAL</t>
  </si>
  <si>
    <t>VALOR (R$)</t>
  </si>
  <si>
    <t>BDI</t>
  </si>
  <si>
    <t>TOTAL</t>
  </si>
  <si>
    <t>CUSTO UNITÁRIO (R$)</t>
  </si>
  <si>
    <t>CUSTO TOTAL (R$)</t>
  </si>
  <si>
    <t>CUSTO TOTAL MENSAL (R$)</t>
  </si>
  <si>
    <t>UNITÁRIO</t>
  </si>
  <si>
    <t>MATERIAL</t>
  </si>
  <si>
    <t>MÃO DE OBRA</t>
  </si>
  <si>
    <t>Engenheiro com encargos complementares e com EPI’s</t>
  </si>
  <si>
    <t>HORA</t>
  </si>
  <si>
    <t>TOTAL MÊS</t>
  </si>
  <si>
    <t>Uniformes e EPI's para Coletor</t>
  </si>
  <si>
    <t>Discriminação</t>
  </si>
  <si>
    <t>Unidade</t>
  </si>
  <si>
    <t>Quantidade</t>
  </si>
  <si>
    <t>Preço unitário</t>
  </si>
  <si>
    <t>Total Ano</t>
  </si>
  <si>
    <r>
      <rPr>
        <b/>
        <sz val="11"/>
        <rFont val="Arial"/>
        <family val="2"/>
        <charset val="1"/>
      </rPr>
      <t xml:space="preserve">Total Mes </t>
    </r>
    <r>
      <rPr>
        <b/>
        <u/>
        <sz val="9"/>
        <rFont val="Arial"/>
        <family val="2"/>
      </rPr>
      <t>(R$)</t>
    </r>
  </si>
  <si>
    <t>Jaqueta com reflexivo (NBR 15.292)</t>
  </si>
  <si>
    <t>unidade</t>
  </si>
  <si>
    <t>Calça</t>
  </si>
  <si>
    <t xml:space="preserve">Camiseta </t>
  </si>
  <si>
    <t>Boné</t>
  </si>
  <si>
    <t>Calçado</t>
  </si>
  <si>
    <t>par</t>
  </si>
  <si>
    <t>Meia de algodão com cano alto</t>
  </si>
  <si>
    <t>Capa de chuva amarela com reflexivo</t>
  </si>
  <si>
    <t>Colete reflexivo</t>
  </si>
  <si>
    <t>Luva de raspa</t>
  </si>
  <si>
    <t>Protetor solar FPS 30</t>
  </si>
  <si>
    <t>frasco 120g</t>
  </si>
  <si>
    <t>Total do Efetivo Coletor</t>
  </si>
  <si>
    <t>Total coletores</t>
  </si>
  <si>
    <t>Uniformes e EPI's para Motorista</t>
  </si>
  <si>
    <t>Total do Efetivo Motorista</t>
  </si>
  <si>
    <t>Total Motoristas</t>
  </si>
  <si>
    <t>Caminhão Compactador cap. 15m³ – com GPS</t>
  </si>
  <si>
    <t>Depreciação</t>
  </si>
  <si>
    <t>Preço Unitário</t>
  </si>
  <si>
    <t>Total</t>
  </si>
  <si>
    <t>Custo de aquisição do chassis</t>
  </si>
  <si>
    <t>Custo de aquisição dos compactadores</t>
  </si>
  <si>
    <t>Depreciação dos chassis (60 meses)</t>
  </si>
  <si>
    <t>Depr. compactadores disp. (60 meses)</t>
  </si>
  <si>
    <t>Depreciação mensal veículos coletores</t>
  </si>
  <si>
    <t>Mês</t>
  </si>
  <si>
    <t>Remuneração do Capital Investido</t>
  </si>
  <si>
    <t>Custo dos veículos coletores</t>
  </si>
  <si>
    <t>Remuneração mensal de capital</t>
  </si>
  <si>
    <t>Impostos e Seguros</t>
  </si>
  <si>
    <t>IPVA</t>
  </si>
  <si>
    <t>Seguro Obrigatório</t>
  </si>
  <si>
    <t>Seguro contra terceiros</t>
  </si>
  <si>
    <t>Impostos e seguros mensais</t>
  </si>
  <si>
    <t>Consumos</t>
  </si>
  <si>
    <t>Custo de óleo diesel / km rodado</t>
  </si>
  <si>
    <t>km/l</t>
  </si>
  <si>
    <t>Custo mensal com óleo diesel</t>
  </si>
  <si>
    <t>km</t>
  </si>
  <si>
    <t>Custo de óleo do motor / 1.000 km rodados</t>
  </si>
  <si>
    <t>l/1.000 km</t>
  </si>
  <si>
    <t>Custo mensal com óleo do motor</t>
  </si>
  <si>
    <t>Custo de óleo da transmissão / 1.000 km</t>
  </si>
  <si>
    <t>Custo mensal com óleo da transmissão</t>
  </si>
  <si>
    <t>Custo de óleo hidráulico / 1.000 km</t>
  </si>
  <si>
    <t>Custo mensal com óleo hidráulico</t>
  </si>
  <si>
    <t>Custo de graxa / 1.000 km rodados</t>
  </si>
  <si>
    <t>kg/1.000 km</t>
  </si>
  <si>
    <t>Custo mensal com graxa</t>
  </si>
  <si>
    <t>Manutenção</t>
  </si>
  <si>
    <t>Custo de aquisição dos chassis</t>
  </si>
  <si>
    <t>Custo estim. com manutenção (60 meses)</t>
  </si>
  <si>
    <t>Custo mensal com manutenção</t>
  </si>
  <si>
    <t>Pneus</t>
  </si>
  <si>
    <t>Custo do jogo de pneus 275/80 R 22,5</t>
  </si>
  <si>
    <t>Custo de recapagem</t>
  </si>
  <si>
    <t>Custo jogo comp. + recapagem / km rodado</t>
  </si>
  <si>
    <t>km/jogo</t>
  </si>
  <si>
    <t>Custo mensal com pneus</t>
  </si>
  <si>
    <t>PREÇO UNITÁRIO ORÇADO MÃO DE OBRA – RESUMO</t>
  </si>
  <si>
    <t>DESCRIÇÃO</t>
  </si>
  <si>
    <t>QUANTIDADE</t>
  </si>
  <si>
    <t>VALOR TOTAL</t>
  </si>
  <si>
    <t>RESPONSÁVEL TÉCNICO – ENGENHEIRO</t>
  </si>
  <si>
    <t>COMPOSIÇÃO DOS CUSTOS</t>
  </si>
  <si>
    <t>Caminhão Compactador Cap. 15m³ – com GPS</t>
  </si>
  <si>
    <t>[-] DEPRECIAÇÃO – REMUNERAÇÃO DO CAPITAL</t>
  </si>
  <si>
    <t>BASE DE CÁLCULO LUCRATIVIDADE</t>
  </si>
  <si>
    <t>A – Custos Indiretos (Despesas Administrativas / Operacionais</t>
  </si>
  <si>
    <t>Estimativa Custo Caminhão Compactador / Mensal</t>
  </si>
  <si>
    <t>Estimativa Custo Mão de Obra / Mensal</t>
  </si>
  <si>
    <t>TOTAL MENSAL</t>
  </si>
  <si>
    <t>C – Adicional Insalubridade R$ 1045,00 x 40% = R$ 418,00</t>
  </si>
  <si>
    <t xml:space="preserve">B – Adicional Noturno </t>
  </si>
  <si>
    <t>C – Adicional Insalubridade R$ 1045 x 40% = R$ 418,00</t>
  </si>
  <si>
    <t>Camiseta manga curta</t>
  </si>
  <si>
    <t>Camiseta manga longa</t>
  </si>
  <si>
    <t>(SIEMACO)</t>
  </si>
  <si>
    <t>C – Auxílio Alimentação                                   R$ 414,00 – 20%</t>
  </si>
  <si>
    <t>(SINTRODOV)</t>
  </si>
  <si>
    <t>RESPONSÁVEL TÉCNICO – ENGENHEIRO HORAS/MÊS</t>
  </si>
  <si>
    <t>OBS. Preencher somente células AMARELAS.</t>
  </si>
  <si>
    <t>Veículo Coletor Compactador truck (Coleta domiciliar)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</si>
</sst>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\-??_);_(@_)"/>
    <numFmt numFmtId="165" formatCode="&quot;R$ &quot;#,##0.00_);[Red]&quot;(R$ &quot;#,##0.00\)"/>
    <numFmt numFmtId="166" formatCode="[$R$-416]\ #,##0.00;[Red]\-[$R$-416]\ #,##0.00"/>
    <numFmt numFmtId="167" formatCode="0.000%"/>
    <numFmt numFmtId="168" formatCode="#,##0.0000;[Red]\-#,##0.0000"/>
    <numFmt numFmtId="169" formatCode="_(* #,##0_);_(* \(#,##0\);_(* \-??_);_(@_)"/>
    <numFmt numFmtId="170" formatCode="_-* #,##0.00_-;\-* #,##0.00_-;_-* \-??_-;_-@_-"/>
    <numFmt numFmtId="171" formatCode="#,##0.0;[Red]\-#,##0.0"/>
    <numFmt numFmtId="172" formatCode="#,##0.000;[Red]\-#,##0.000"/>
    <numFmt numFmtId="173" formatCode="#,##0.0_ ;[Red]\-#,##0.0\ "/>
    <numFmt numFmtId="174" formatCode="&quot;R$&quot;\ #,##0.00"/>
    <numFmt numFmtId="175" formatCode="&quot;R$&quot;#,##0.00"/>
  </numFmts>
  <fonts count="10" x14ac:knownFonts="1">
    <font>
      <sz val="10"/>
      <name val="Arial"/>
      <family val="2"/>
    </font>
    <font>
      <sz val="11"/>
      <name val="Arial"/>
      <family val="2"/>
    </font>
    <font>
      <b/>
      <sz val="15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u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4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52"/>
      </patternFill>
    </fill>
    <fill>
      <patternFill patternType="solid">
        <fgColor rgb="FFFFFF00"/>
        <bgColor indexed="60"/>
      </patternFill>
    </fill>
    <fill>
      <patternFill patternType="solid">
        <fgColor rgb="FF92D050"/>
        <bgColor indexed="34"/>
      </patternFill>
    </fill>
    <fill>
      <patternFill patternType="solid">
        <fgColor rgb="FF00B0F0"/>
        <bgColor indexed="3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9" fillId="0" borderId="0" applyFill="0" applyBorder="0" applyAlignment="0" applyProtection="0"/>
    <xf numFmtId="164" fontId="9" fillId="0" borderId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167" fontId="1" fillId="0" borderId="0" xfId="0" applyNumberFormat="1" applyFont="1" applyFill="1"/>
    <xf numFmtId="166" fontId="1" fillId="0" borderId="0" xfId="0" applyNumberFormat="1" applyFont="1"/>
    <xf numFmtId="0" fontId="5" fillId="0" borderId="0" xfId="0" applyFont="1"/>
    <xf numFmtId="0" fontId="5" fillId="0" borderId="0" xfId="0" applyFont="1" applyFill="1"/>
    <xf numFmtId="0" fontId="1" fillId="0" borderId="0" xfId="0" applyFont="1" applyProtection="1">
      <protection hidden="1"/>
    </xf>
    <xf numFmtId="40" fontId="1" fillId="0" borderId="0" xfId="0" applyNumberFormat="1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165" fontId="1" fillId="0" borderId="1" xfId="0" applyNumberFormat="1" applyFont="1" applyBorder="1" applyProtection="1">
      <protection hidden="1"/>
    </xf>
    <xf numFmtId="0" fontId="1" fillId="0" borderId="1" xfId="0" applyFont="1" applyBorder="1" applyProtection="1">
      <protection hidden="1"/>
    </xf>
    <xf numFmtId="14" fontId="1" fillId="0" borderId="1" xfId="0" applyNumberFormat="1" applyFont="1" applyBorder="1" applyProtection="1">
      <protection hidden="1"/>
    </xf>
    <xf numFmtId="0" fontId="3" fillId="0" borderId="0" xfId="0" applyFont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166" fontId="1" fillId="0" borderId="1" xfId="0" applyNumberFormat="1" applyFont="1" applyBorder="1" applyProtection="1">
      <protection hidden="1"/>
    </xf>
    <xf numFmtId="0" fontId="3" fillId="2" borderId="1" xfId="0" applyFont="1" applyFill="1" applyBorder="1" applyProtection="1">
      <protection hidden="1"/>
    </xf>
    <xf numFmtId="166" fontId="3" fillId="2" borderId="1" xfId="0" applyNumberFormat="1" applyFont="1" applyFill="1" applyBorder="1" applyProtection="1">
      <protection hidden="1"/>
    </xf>
    <xf numFmtId="167" fontId="1" fillId="0" borderId="1" xfId="0" applyNumberFormat="1" applyFont="1" applyBorder="1" applyProtection="1">
      <protection hidden="1"/>
    </xf>
    <xf numFmtId="0" fontId="4" fillId="0" borderId="1" xfId="0" applyFont="1" applyBorder="1" applyProtection="1">
      <protection hidden="1"/>
    </xf>
    <xf numFmtId="167" fontId="1" fillId="0" borderId="1" xfId="0" applyNumberFormat="1" applyFont="1" applyFill="1" applyBorder="1" applyProtection="1">
      <protection hidden="1"/>
    </xf>
    <xf numFmtId="0" fontId="0" fillId="0" borderId="1" xfId="0" applyFont="1" applyBorder="1" applyProtection="1">
      <protection hidden="1"/>
    </xf>
    <xf numFmtId="167" fontId="3" fillId="2" borderId="1" xfId="0" applyNumberFormat="1" applyFont="1" applyFill="1" applyBorder="1" applyProtection="1">
      <protection hidden="1"/>
    </xf>
    <xf numFmtId="166" fontId="1" fillId="0" borderId="0" xfId="0" applyNumberFormat="1" applyFont="1" applyProtection="1">
      <protection hidden="1"/>
    </xf>
    <xf numFmtId="166" fontId="3" fillId="3" borderId="1" xfId="0" applyNumberFormat="1" applyFont="1" applyFill="1" applyBorder="1" applyProtection="1">
      <protection hidden="1"/>
    </xf>
    <xf numFmtId="10" fontId="1" fillId="7" borderId="1" xfId="0" applyNumberFormat="1" applyFont="1" applyFill="1" applyBorder="1" applyProtection="1">
      <protection locked="0" hidden="1"/>
    </xf>
    <xf numFmtId="10" fontId="1" fillId="0" borderId="1" xfId="0" applyNumberFormat="1" applyFont="1" applyFill="1" applyBorder="1" applyProtection="1">
      <protection hidden="1"/>
    </xf>
    <xf numFmtId="168" fontId="1" fillId="0" borderId="1" xfId="0" applyNumberFormat="1" applyFont="1" applyBorder="1" applyProtection="1">
      <protection hidden="1"/>
    </xf>
    <xf numFmtId="174" fontId="0" fillId="7" borderId="1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Protection="1">
      <protection hidden="1"/>
    </xf>
    <xf numFmtId="0" fontId="0" fillId="2" borderId="0" xfId="0" applyFont="1" applyFill="1" applyProtection="1"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 wrapText="1"/>
      <protection hidden="1"/>
    </xf>
    <xf numFmtId="40" fontId="0" fillId="0" borderId="1" xfId="0" applyNumberFormat="1" applyBorder="1" applyAlignment="1" applyProtection="1">
      <alignment horizontal="center" vertical="center"/>
      <protection hidden="1"/>
    </xf>
    <xf numFmtId="0" fontId="0" fillId="2" borderId="1" xfId="0" applyFont="1" applyFill="1" applyBorder="1" applyProtection="1">
      <protection hidden="1"/>
    </xf>
    <xf numFmtId="0" fontId="5" fillId="0" borderId="0" xfId="0" applyFont="1" applyProtection="1">
      <protection hidden="1"/>
    </xf>
    <xf numFmtId="0" fontId="6" fillId="4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164" fontId="5" fillId="0" borderId="0" xfId="1" applyFont="1" applyFill="1" applyBorder="1" applyAlignment="1" applyProtection="1">
      <alignment vertical="center"/>
      <protection hidden="1"/>
    </xf>
    <xf numFmtId="0" fontId="6" fillId="5" borderId="2" xfId="0" applyFont="1" applyFill="1" applyBorder="1" applyAlignment="1" applyProtection="1">
      <alignment horizontal="center" vertical="center"/>
      <protection hidden="1"/>
    </xf>
    <xf numFmtId="0" fontId="6" fillId="5" borderId="3" xfId="0" applyFont="1" applyFill="1" applyBorder="1" applyAlignment="1" applyProtection="1">
      <alignment horizontal="center" vertical="center"/>
      <protection hidden="1"/>
    </xf>
    <xf numFmtId="164" fontId="6" fillId="5" borderId="3" xfId="1" applyFont="1" applyFill="1" applyBorder="1" applyAlignment="1" applyProtection="1">
      <alignment horizontal="center" vertical="center"/>
      <protection hidden="1"/>
    </xf>
    <xf numFmtId="164" fontId="6" fillId="5" borderId="4" xfId="1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 applyProtection="1">
      <alignment vertical="center"/>
      <protection hidden="1"/>
    </xf>
    <xf numFmtId="0" fontId="5" fillId="0" borderId="5" xfId="0" applyFont="1" applyFill="1" applyBorder="1" applyAlignment="1" applyProtection="1">
      <alignment horizontal="center" vertical="center"/>
      <protection hidden="1"/>
    </xf>
    <xf numFmtId="13" fontId="5" fillId="0" borderId="1" xfId="0" applyNumberFormat="1" applyFont="1" applyFill="1" applyBorder="1" applyAlignment="1" applyProtection="1">
      <alignment horizontal="center" vertical="center"/>
      <protection hidden="1"/>
    </xf>
    <xf numFmtId="164" fontId="5" fillId="0" borderId="6" xfId="1" applyFont="1" applyFill="1" applyBorder="1" applyAlignment="1" applyProtection="1">
      <alignment horizontal="center" vertical="center"/>
      <protection hidden="1"/>
    </xf>
    <xf numFmtId="164" fontId="5" fillId="0" borderId="1" xfId="1" applyFont="1" applyFill="1" applyBorder="1" applyAlignment="1" applyProtection="1">
      <alignment vertical="center"/>
      <protection hidden="1"/>
    </xf>
    <xf numFmtId="0" fontId="5" fillId="0" borderId="0" xfId="0" applyFont="1" applyFill="1" applyProtection="1">
      <protection hidden="1"/>
    </xf>
    <xf numFmtId="0" fontId="5" fillId="0" borderId="1" xfId="0" applyFont="1" applyFill="1" applyBorder="1" applyAlignment="1" applyProtection="1">
      <alignment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Protection="1"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6" fillId="4" borderId="7" xfId="0" applyFont="1" applyFill="1" applyBorder="1" applyAlignment="1" applyProtection="1">
      <alignment vertical="center"/>
      <protection hidden="1"/>
    </xf>
    <xf numFmtId="0" fontId="6" fillId="4" borderId="7" xfId="0" applyFont="1" applyFill="1" applyBorder="1" applyAlignment="1" applyProtection="1">
      <alignment horizontal="center" vertical="center"/>
      <protection hidden="1"/>
    </xf>
    <xf numFmtId="1" fontId="6" fillId="4" borderId="7" xfId="0" applyNumberFormat="1" applyFont="1" applyFill="1" applyBorder="1" applyAlignment="1" applyProtection="1">
      <alignment vertical="center"/>
      <protection hidden="1"/>
    </xf>
    <xf numFmtId="164" fontId="6" fillId="4" borderId="7" xfId="1" applyFont="1" applyFill="1" applyBorder="1" applyAlignment="1" applyProtection="1">
      <alignment horizontal="center" vertical="center"/>
      <protection hidden="1"/>
    </xf>
    <xf numFmtId="164" fontId="6" fillId="4" borderId="8" xfId="1" applyFont="1" applyFill="1" applyBorder="1" applyAlignment="1" applyProtection="1">
      <alignment horizontal="center" vertical="center"/>
      <protection hidden="1"/>
    </xf>
    <xf numFmtId="164" fontId="6" fillId="4" borderId="9" xfId="1" applyFont="1" applyFill="1" applyBorder="1" applyAlignment="1" applyProtection="1">
      <alignment vertical="center"/>
      <protection hidden="1"/>
    </xf>
    <xf numFmtId="0" fontId="6" fillId="8" borderId="10" xfId="0" applyFont="1" applyFill="1" applyBorder="1" applyProtection="1">
      <protection hidden="1"/>
    </xf>
    <xf numFmtId="0" fontId="6" fillId="8" borderId="10" xfId="0" applyFont="1" applyFill="1" applyBorder="1" applyAlignment="1" applyProtection="1">
      <alignment horizontal="center"/>
      <protection hidden="1"/>
    </xf>
    <xf numFmtId="169" fontId="6" fillId="8" borderId="10" xfId="0" applyNumberFormat="1" applyFont="1" applyFill="1" applyBorder="1" applyProtection="1">
      <protection hidden="1"/>
    </xf>
    <xf numFmtId="170" fontId="6" fillId="8" borderId="10" xfId="0" applyNumberFormat="1" applyFont="1" applyFill="1" applyBorder="1" applyProtection="1">
      <protection hidden="1"/>
    </xf>
    <xf numFmtId="0" fontId="6" fillId="8" borderId="10" xfId="1" applyNumberFormat="1" applyFont="1" applyFill="1" applyBorder="1" applyAlignment="1" applyProtection="1">
      <alignment horizontal="center" vertical="center"/>
      <protection hidden="1"/>
    </xf>
    <xf numFmtId="0" fontId="0" fillId="6" borderId="0" xfId="0" applyFont="1" applyFill="1" applyProtection="1">
      <protection hidden="1"/>
    </xf>
    <xf numFmtId="0" fontId="8" fillId="2" borderId="1" xfId="0" applyFont="1" applyFill="1" applyBorder="1" applyAlignment="1" applyProtection="1">
      <alignment horizont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38" fontId="0" fillId="0" borderId="1" xfId="0" applyNumberFormat="1" applyBorder="1" applyAlignment="1" applyProtection="1">
      <alignment horizontal="center"/>
      <protection hidden="1"/>
    </xf>
    <xf numFmtId="40" fontId="0" fillId="7" borderId="1" xfId="0" applyNumberFormat="1" applyFill="1" applyBorder="1" applyAlignment="1" applyProtection="1">
      <alignment horizontal="center"/>
      <protection locked="0" hidden="1"/>
    </xf>
    <xf numFmtId="40" fontId="0" fillId="0" borderId="1" xfId="0" applyNumberFormat="1" applyBorder="1" applyAlignment="1" applyProtection="1">
      <alignment horizontal="center"/>
      <protection hidden="1"/>
    </xf>
    <xf numFmtId="40" fontId="8" fillId="2" borderId="1" xfId="0" applyNumberFormat="1" applyFont="1" applyFill="1" applyBorder="1" applyProtection="1">
      <protection hidden="1"/>
    </xf>
    <xf numFmtId="171" fontId="0" fillId="0" borderId="1" xfId="0" applyNumberFormat="1" applyBorder="1" applyAlignment="1" applyProtection="1">
      <alignment horizontal="center"/>
      <protection hidden="1"/>
    </xf>
    <xf numFmtId="40" fontId="0" fillId="9" borderId="1" xfId="0" applyNumberFormat="1" applyFill="1" applyBorder="1" applyAlignment="1" applyProtection="1">
      <alignment horizontal="center"/>
      <protection locked="0" hidden="1"/>
    </xf>
    <xf numFmtId="172" fontId="0" fillId="7" borderId="1" xfId="0" applyNumberFormat="1" applyFill="1" applyBorder="1" applyAlignment="1" applyProtection="1">
      <alignment horizontal="center"/>
      <protection locked="0" hidden="1"/>
    </xf>
    <xf numFmtId="38" fontId="0" fillId="0" borderId="1" xfId="0" applyNumberFormat="1" applyFill="1" applyBorder="1" applyAlignment="1" applyProtection="1">
      <alignment horizontal="center"/>
      <protection hidden="1"/>
    </xf>
    <xf numFmtId="0" fontId="8" fillId="2" borderId="1" xfId="0" applyFont="1" applyFill="1" applyBorder="1" applyAlignment="1" applyProtection="1">
      <alignment horizontal="center"/>
      <protection locked="0" hidden="1"/>
    </xf>
    <xf numFmtId="10" fontId="0" fillId="7" borderId="1" xfId="0" applyNumberFormat="1" applyFill="1" applyBorder="1" applyProtection="1">
      <protection locked="0" hidden="1"/>
    </xf>
    <xf numFmtId="0" fontId="8" fillId="3" borderId="0" xfId="0" applyFont="1" applyFill="1" applyProtection="1">
      <protection hidden="1"/>
    </xf>
    <xf numFmtId="166" fontId="0" fillId="0" borderId="0" xfId="0" applyNumberFormat="1" applyProtection="1">
      <protection hidden="1"/>
    </xf>
    <xf numFmtId="173" fontId="0" fillId="0" borderId="0" xfId="0" applyNumberFormat="1" applyProtection="1">
      <protection hidden="1"/>
    </xf>
    <xf numFmtId="166" fontId="8" fillId="0" borderId="0" xfId="0" applyNumberFormat="1" applyFont="1" applyProtection="1">
      <protection hidden="1"/>
    </xf>
    <xf numFmtId="38" fontId="0" fillId="0" borderId="0" xfId="0" applyNumberFormat="1" applyProtection="1">
      <protection hidden="1"/>
    </xf>
    <xf numFmtId="166" fontId="8" fillId="3" borderId="0" xfId="0" applyNumberFormat="1" applyFont="1" applyFill="1" applyProtection="1">
      <protection hidden="1"/>
    </xf>
    <xf numFmtId="40" fontId="0" fillId="0" borderId="1" xfId="0" applyNumberFormat="1" applyBorder="1" applyProtection="1">
      <protection hidden="1"/>
    </xf>
    <xf numFmtId="166" fontId="8" fillId="3" borderId="1" xfId="0" applyNumberFormat="1" applyFont="1" applyFill="1" applyBorder="1" applyProtection="1">
      <protection hidden="1"/>
    </xf>
    <xf numFmtId="166" fontId="3" fillId="10" borderId="1" xfId="0" applyNumberFormat="1" applyFont="1" applyFill="1" applyBorder="1" applyProtection="1">
      <protection hidden="1"/>
    </xf>
    <xf numFmtId="0" fontId="3" fillId="11" borderId="1" xfId="0" applyFont="1" applyFill="1" applyBorder="1" applyProtection="1">
      <protection hidden="1"/>
    </xf>
    <xf numFmtId="167" fontId="3" fillId="11" borderId="1" xfId="0" applyNumberFormat="1" applyFont="1" applyFill="1" applyBorder="1" applyProtection="1">
      <protection hidden="1"/>
    </xf>
    <xf numFmtId="166" fontId="3" fillId="11" borderId="1" xfId="0" applyNumberFormat="1" applyFont="1" applyFill="1" applyBorder="1" applyProtection="1">
      <protection hidden="1"/>
    </xf>
    <xf numFmtId="10" fontId="3" fillId="11" borderId="1" xfId="0" applyNumberFormat="1" applyFont="1" applyFill="1" applyBorder="1" applyProtection="1">
      <protection hidden="1"/>
    </xf>
    <xf numFmtId="166" fontId="0" fillId="0" borderId="0" xfId="0" applyNumberFormat="1" applyFill="1" applyProtection="1">
      <protection hidden="1"/>
    </xf>
    <xf numFmtId="175" fontId="0" fillId="0" borderId="0" xfId="0" applyNumberFormat="1" applyFill="1" applyProtection="1">
      <protection hidden="1"/>
    </xf>
    <xf numFmtId="4" fontId="5" fillId="7" borderId="5" xfId="1" applyNumberFormat="1" applyFont="1" applyFill="1" applyBorder="1" applyAlignment="1" applyProtection="1">
      <alignment horizontal="center" vertical="center"/>
      <protection locked="0" hidden="1"/>
    </xf>
    <xf numFmtId="4" fontId="5" fillId="7" borderId="1" xfId="1" applyNumberFormat="1" applyFont="1" applyFill="1" applyBorder="1" applyAlignment="1" applyProtection="1">
      <alignment horizontal="center" vertical="center"/>
      <protection locked="0" hidden="1"/>
    </xf>
    <xf numFmtId="0" fontId="3" fillId="7" borderId="0" xfId="0" applyFont="1" applyFill="1" applyProtection="1">
      <protection hidden="1"/>
    </xf>
    <xf numFmtId="167" fontId="1" fillId="7" borderId="1" xfId="0" applyNumberFormat="1" applyFont="1" applyFill="1" applyBorder="1" applyProtection="1">
      <protection locked="0" hidden="1"/>
    </xf>
    <xf numFmtId="0" fontId="3" fillId="3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11" borderId="1" xfId="0" applyFont="1" applyFill="1" applyBorder="1" applyAlignment="1" applyProtection="1">
      <alignment horizontal="left" vertical="center"/>
      <protection hidden="1"/>
    </xf>
    <xf numFmtId="0" fontId="1" fillId="6" borderId="1" xfId="0" applyFont="1" applyFill="1" applyBorder="1" applyAlignment="1" applyProtection="1">
      <alignment horizontal="left" vertical="center"/>
      <protection hidden="1"/>
    </xf>
    <xf numFmtId="0" fontId="3" fillId="2" borderId="1" xfId="0" applyFont="1" applyFill="1" applyBorder="1" applyAlignment="1" applyProtection="1">
      <alignment horizontal="left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 wrapText="1"/>
      <protection hidden="1"/>
    </xf>
    <xf numFmtId="0" fontId="3" fillId="7" borderId="0" xfId="0" applyFont="1" applyFill="1" applyAlignment="1" applyProtection="1">
      <protection hidden="1"/>
    </xf>
    <xf numFmtId="0" fontId="0" fillId="0" borderId="0" xfId="0" applyAlignment="1"/>
    <xf numFmtId="166" fontId="0" fillId="2" borderId="1" xfId="0" applyNumberForma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3" fillId="7" borderId="0" xfId="0" applyFont="1" applyFill="1" applyProtection="1">
      <protection hidden="1"/>
    </xf>
    <xf numFmtId="0" fontId="0" fillId="0" borderId="0" xfId="0" applyProtection="1"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8" fillId="3" borderId="0" xfId="0" applyFont="1" applyFill="1" applyAlignment="1" applyProtection="1">
      <alignment horizontal="left"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left" vertical="center"/>
      <protection hidden="1"/>
    </xf>
    <xf numFmtId="0" fontId="3" fillId="10" borderId="1" xfId="0" applyFont="1" applyFill="1" applyBorder="1" applyAlignment="1" applyProtection="1">
      <alignment horizontal="left" vertical="center"/>
      <protection hidden="1"/>
    </xf>
  </cellXfs>
  <cellStyles count="3">
    <cellStyle name="Normal" xfId="0" builtinId="0"/>
    <cellStyle name="Vírgula" xfId="1" builtinId="3"/>
    <cellStyle name="Vírgula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6CCFF"/>
      <rgbColor rgb="00FF99CC"/>
      <rgbColor rgb="00CC99FF"/>
      <rgbColor rgb="00FFCC99"/>
      <rgbColor rgb="003399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0"/>
  <sheetViews>
    <sheetView workbookViewId="0">
      <selection activeCell="F9" sqref="F9"/>
    </sheetView>
  </sheetViews>
  <sheetFormatPr defaultColWidth="11.5703125" defaultRowHeight="14.25" x14ac:dyDescent="0.2"/>
  <cols>
    <col min="1" max="1" width="59.140625" style="1" customWidth="1"/>
    <col min="2" max="2" width="14.7109375" style="1" customWidth="1"/>
    <col min="3" max="3" width="15.28515625" style="1" customWidth="1"/>
    <col min="4" max="5" width="13" style="1" customWidth="1"/>
    <col min="6" max="16384" width="11.5703125" style="1"/>
  </cols>
  <sheetData>
    <row r="1" spans="1:4" ht="19.5" x14ac:dyDescent="0.2">
      <c r="A1" s="96" t="s">
        <v>0</v>
      </c>
      <c r="B1" s="96"/>
      <c r="C1" s="96"/>
      <c r="D1" s="6"/>
    </row>
    <row r="2" spans="1:4" x14ac:dyDescent="0.2">
      <c r="A2" s="6"/>
      <c r="B2" s="7"/>
      <c r="C2" s="6"/>
      <c r="D2" s="6"/>
    </row>
    <row r="3" spans="1:4" ht="15" x14ac:dyDescent="0.25">
      <c r="A3" s="93" t="s">
        <v>185</v>
      </c>
      <c r="B3" s="7"/>
      <c r="C3" s="6"/>
      <c r="D3" s="6"/>
    </row>
    <row r="4" spans="1:4" x14ac:dyDescent="0.2">
      <c r="A4" s="6"/>
      <c r="B4" s="7"/>
      <c r="C4" s="6"/>
      <c r="D4" s="6"/>
    </row>
    <row r="5" spans="1:4" x14ac:dyDescent="0.2">
      <c r="A5" s="8" t="s">
        <v>1</v>
      </c>
      <c r="B5" s="9">
        <v>1343.8</v>
      </c>
      <c r="C5" s="6" t="s">
        <v>181</v>
      </c>
      <c r="D5" s="6"/>
    </row>
    <row r="6" spans="1:4" x14ac:dyDescent="0.2">
      <c r="A6" s="8" t="s">
        <v>2</v>
      </c>
      <c r="B6" s="10">
        <v>2020</v>
      </c>
      <c r="C6" s="6"/>
      <c r="D6" s="6"/>
    </row>
    <row r="7" spans="1:4" x14ac:dyDescent="0.2">
      <c r="A7" s="8" t="s">
        <v>3</v>
      </c>
      <c r="B7" s="11"/>
      <c r="C7" s="6"/>
      <c r="D7" s="6"/>
    </row>
    <row r="8" spans="1:4" x14ac:dyDescent="0.2">
      <c r="A8" s="6"/>
      <c r="B8" s="6"/>
      <c r="C8" s="6"/>
      <c r="D8" s="6"/>
    </row>
    <row r="9" spans="1:4" ht="15" x14ac:dyDescent="0.25">
      <c r="A9" s="12" t="s">
        <v>4</v>
      </c>
      <c r="B9" s="10" t="s">
        <v>5</v>
      </c>
      <c r="C9" s="10" t="s">
        <v>6</v>
      </c>
      <c r="D9" s="6"/>
    </row>
    <row r="10" spans="1:4" ht="15" x14ac:dyDescent="0.2">
      <c r="A10" s="95" t="s">
        <v>7</v>
      </c>
      <c r="B10" s="95"/>
      <c r="C10" s="95"/>
      <c r="D10" s="6"/>
    </row>
    <row r="11" spans="1:4" x14ac:dyDescent="0.2">
      <c r="A11" s="97"/>
      <c r="B11" s="97"/>
      <c r="C11" s="97"/>
      <c r="D11" s="6"/>
    </row>
    <row r="12" spans="1:4" ht="15" x14ac:dyDescent="0.2">
      <c r="A12" s="98" t="s">
        <v>8</v>
      </c>
      <c r="B12" s="98"/>
      <c r="C12" s="98"/>
      <c r="D12" s="6"/>
    </row>
    <row r="13" spans="1:4" x14ac:dyDescent="0.2">
      <c r="A13" s="10" t="s">
        <v>9</v>
      </c>
      <c r="B13" s="13" t="s">
        <v>10</v>
      </c>
      <c r="C13" s="14">
        <f>B5</f>
        <v>1343.8</v>
      </c>
      <c r="D13" s="6"/>
    </row>
    <row r="14" spans="1:4" x14ac:dyDescent="0.2">
      <c r="A14" s="10" t="s">
        <v>11</v>
      </c>
      <c r="B14" s="10"/>
      <c r="C14" s="14"/>
      <c r="D14" s="6"/>
    </row>
    <row r="15" spans="1:4" x14ac:dyDescent="0.2">
      <c r="A15" s="10" t="s">
        <v>176</v>
      </c>
      <c r="B15" s="10"/>
      <c r="C15" s="14">
        <f>1045*0.4</f>
        <v>418</v>
      </c>
      <c r="D15" s="6"/>
    </row>
    <row r="16" spans="1:4" x14ac:dyDescent="0.2">
      <c r="A16" s="10" t="s">
        <v>12</v>
      </c>
      <c r="B16" s="10"/>
      <c r="C16" s="14"/>
      <c r="D16" s="6"/>
    </row>
    <row r="17" spans="1:4" ht="15" x14ac:dyDescent="0.25">
      <c r="A17" s="15" t="s">
        <v>13</v>
      </c>
      <c r="B17" s="15"/>
      <c r="C17" s="16">
        <f>SUM(C13:C16)</f>
        <v>1761.8</v>
      </c>
      <c r="D17" s="6"/>
    </row>
    <row r="18" spans="1:4" x14ac:dyDescent="0.2">
      <c r="A18" s="6"/>
      <c r="B18" s="6"/>
      <c r="C18" s="6"/>
      <c r="D18" s="6"/>
    </row>
    <row r="19" spans="1:4" ht="15" x14ac:dyDescent="0.2">
      <c r="A19" s="98" t="s">
        <v>14</v>
      </c>
      <c r="B19" s="98"/>
      <c r="C19" s="98"/>
      <c r="D19" s="6"/>
    </row>
    <row r="20" spans="1:4" ht="15" x14ac:dyDescent="0.2">
      <c r="A20" s="99" t="s">
        <v>15</v>
      </c>
      <c r="B20" s="99"/>
      <c r="C20" s="99"/>
      <c r="D20" s="6"/>
    </row>
    <row r="21" spans="1:4" x14ac:dyDescent="0.2">
      <c r="A21" s="10" t="s">
        <v>16</v>
      </c>
      <c r="B21" s="94"/>
      <c r="C21" s="14">
        <f t="shared" ref="C21:C27" si="0">$C$17*B21</f>
        <v>0</v>
      </c>
      <c r="D21" s="6"/>
    </row>
    <row r="22" spans="1:4" x14ac:dyDescent="0.2">
      <c r="A22" s="10" t="s">
        <v>17</v>
      </c>
      <c r="B22" s="94"/>
      <c r="C22" s="14">
        <f t="shared" si="0"/>
        <v>0</v>
      </c>
      <c r="D22" s="6"/>
    </row>
    <row r="23" spans="1:4" x14ac:dyDescent="0.2">
      <c r="A23" s="10" t="s">
        <v>18</v>
      </c>
      <c r="B23" s="94"/>
      <c r="C23" s="14">
        <f t="shared" si="0"/>
        <v>0</v>
      </c>
      <c r="D23" s="6"/>
    </row>
    <row r="24" spans="1:4" x14ac:dyDescent="0.2">
      <c r="A24" s="10" t="s">
        <v>19</v>
      </c>
      <c r="B24" s="94"/>
      <c r="C24" s="14">
        <f t="shared" si="0"/>
        <v>0</v>
      </c>
      <c r="D24" s="6"/>
    </row>
    <row r="25" spans="1:4" x14ac:dyDescent="0.2">
      <c r="A25" s="10" t="s">
        <v>20</v>
      </c>
      <c r="B25" s="94"/>
      <c r="C25" s="14">
        <f t="shared" si="0"/>
        <v>0</v>
      </c>
      <c r="D25" s="6"/>
    </row>
    <row r="26" spans="1:4" x14ac:dyDescent="0.2">
      <c r="A26" s="10" t="s">
        <v>21</v>
      </c>
      <c r="B26" s="94"/>
      <c r="C26" s="14">
        <f t="shared" si="0"/>
        <v>0</v>
      </c>
      <c r="D26" s="6"/>
    </row>
    <row r="27" spans="1:4" x14ac:dyDescent="0.2">
      <c r="A27" s="10" t="s">
        <v>22</v>
      </c>
      <c r="B27" s="94"/>
      <c r="C27" s="14">
        <f t="shared" si="0"/>
        <v>0</v>
      </c>
      <c r="D27" s="6"/>
    </row>
    <row r="28" spans="1:4" ht="15" x14ac:dyDescent="0.25">
      <c r="A28" s="85" t="s">
        <v>23</v>
      </c>
      <c r="B28" s="88">
        <f>SUM(B21:B27)</f>
        <v>0</v>
      </c>
      <c r="C28" s="87">
        <f>SUM(C21:C27)</f>
        <v>0</v>
      </c>
      <c r="D28" s="6"/>
    </row>
    <row r="29" spans="1:4" ht="15" x14ac:dyDescent="0.2">
      <c r="A29" s="99" t="s">
        <v>24</v>
      </c>
      <c r="B29" s="99"/>
      <c r="C29" s="99"/>
      <c r="D29" s="6"/>
    </row>
    <row r="30" spans="1:4" x14ac:dyDescent="0.2">
      <c r="A30" s="10" t="s">
        <v>25</v>
      </c>
      <c r="B30" s="17">
        <v>8.3330000000000001E-2</v>
      </c>
      <c r="C30" s="14">
        <f>$C$17*B30</f>
        <v>146.81079399999999</v>
      </c>
      <c r="D30" s="6"/>
    </row>
    <row r="31" spans="1:4" x14ac:dyDescent="0.2">
      <c r="A31" s="10" t="s">
        <v>26</v>
      </c>
      <c r="B31" s="17">
        <v>2.7779999999999999E-2</v>
      </c>
      <c r="C31" s="14">
        <f>$C$17*B31</f>
        <v>48.942803999999995</v>
      </c>
      <c r="D31" s="6"/>
    </row>
    <row r="32" spans="1:4" x14ac:dyDescent="0.2">
      <c r="A32" s="13" t="s">
        <v>27</v>
      </c>
      <c r="B32" s="17">
        <f>B30+B31</f>
        <v>0.11111</v>
      </c>
      <c r="C32" s="14">
        <f>$C$17*B32</f>
        <v>195.75359799999998</v>
      </c>
      <c r="D32" s="6"/>
    </row>
    <row r="33" spans="1:5" x14ac:dyDescent="0.2">
      <c r="A33" s="18" t="s">
        <v>28</v>
      </c>
      <c r="B33" s="19">
        <f>B32*B28</f>
        <v>0</v>
      </c>
      <c r="C33" s="14">
        <f>$C$17*B33</f>
        <v>0</v>
      </c>
      <c r="D33" s="6"/>
    </row>
    <row r="34" spans="1:5" ht="15" x14ac:dyDescent="0.25">
      <c r="A34" s="85" t="s">
        <v>29</v>
      </c>
      <c r="B34" s="86">
        <f>B33+B32</f>
        <v>0.11111</v>
      </c>
      <c r="C34" s="87">
        <f>$C$17*B34</f>
        <v>195.75359799999998</v>
      </c>
      <c r="D34" s="6"/>
    </row>
    <row r="35" spans="1:5" ht="15" x14ac:dyDescent="0.2">
      <c r="A35" s="99" t="s">
        <v>30</v>
      </c>
      <c r="B35" s="99"/>
      <c r="C35" s="99"/>
      <c r="D35" s="6"/>
    </row>
    <row r="36" spans="1:5" x14ac:dyDescent="0.2">
      <c r="A36" s="10" t="s">
        <v>31</v>
      </c>
      <c r="B36" s="19">
        <v>7.3999999999999999E-4</v>
      </c>
      <c r="C36" s="14">
        <f>$C$17*B36</f>
        <v>1.3037319999999999</v>
      </c>
      <c r="D36" s="6"/>
    </row>
    <row r="37" spans="1:5" x14ac:dyDescent="0.2">
      <c r="A37" s="20" t="s">
        <v>32</v>
      </c>
      <c r="B37" s="19">
        <f>B36*B28</f>
        <v>0</v>
      </c>
      <c r="C37" s="14">
        <f>$C$17*B37</f>
        <v>0</v>
      </c>
      <c r="D37" s="6"/>
    </row>
    <row r="38" spans="1:5" ht="15" x14ac:dyDescent="0.25">
      <c r="A38" s="85" t="s">
        <v>33</v>
      </c>
      <c r="B38" s="86">
        <f>B36+B37</f>
        <v>7.3999999999999999E-4</v>
      </c>
      <c r="C38" s="87">
        <f>$C$17*B38</f>
        <v>1.3037319999999999</v>
      </c>
      <c r="D38" s="6"/>
    </row>
    <row r="39" spans="1:5" ht="15" x14ac:dyDescent="0.2">
      <c r="A39" s="99" t="s">
        <v>34</v>
      </c>
      <c r="B39" s="99"/>
      <c r="C39" s="99"/>
      <c r="D39" s="6"/>
    </row>
    <row r="40" spans="1:5" x14ac:dyDescent="0.2">
      <c r="A40" s="10" t="s">
        <v>35</v>
      </c>
      <c r="B40" s="19">
        <v>4.1700000000000001E-3</v>
      </c>
      <c r="C40" s="14">
        <f t="shared" ref="C40:C46" si="1">$C$17*B40</f>
        <v>7.3467060000000002</v>
      </c>
      <c r="D40" s="6"/>
    </row>
    <row r="41" spans="1:5" x14ac:dyDescent="0.2">
      <c r="A41" s="10" t="s">
        <v>36</v>
      </c>
      <c r="B41" s="19">
        <v>1.67E-3</v>
      </c>
      <c r="C41" s="14">
        <f t="shared" si="1"/>
        <v>2.9422060000000001</v>
      </c>
      <c r="D41" s="6"/>
    </row>
    <row r="42" spans="1:5" x14ac:dyDescent="0.2">
      <c r="A42" s="10" t="s">
        <v>37</v>
      </c>
      <c r="B42" s="19">
        <v>3.04E-2</v>
      </c>
      <c r="C42" s="14">
        <f t="shared" si="1"/>
        <v>53.558720000000001</v>
      </c>
      <c r="D42" s="6"/>
    </row>
    <row r="43" spans="1:5" x14ac:dyDescent="0.2">
      <c r="A43" s="10" t="s">
        <v>38</v>
      </c>
      <c r="B43" s="19">
        <v>1.6000000000000001E-3</v>
      </c>
      <c r="C43" s="14">
        <f t="shared" si="1"/>
        <v>2.8188800000000001</v>
      </c>
      <c r="D43" s="6"/>
    </row>
    <row r="44" spans="1:5" x14ac:dyDescent="0.2">
      <c r="A44" s="20" t="s">
        <v>39</v>
      </c>
      <c r="B44" s="19">
        <v>7.6E-3</v>
      </c>
      <c r="C44" s="14">
        <f t="shared" si="1"/>
        <v>13.38968</v>
      </c>
      <c r="D44" s="6"/>
      <c r="E44" s="2"/>
    </row>
    <row r="45" spans="1:5" x14ac:dyDescent="0.2">
      <c r="A45" s="10" t="s">
        <v>40</v>
      </c>
      <c r="B45" s="19">
        <v>4.0000000000000002E-4</v>
      </c>
      <c r="C45" s="14">
        <f t="shared" si="1"/>
        <v>0.70472000000000001</v>
      </c>
      <c r="D45" s="6"/>
    </row>
    <row r="46" spans="1:5" ht="15" x14ac:dyDescent="0.25">
      <c r="A46" s="85" t="s">
        <v>41</v>
      </c>
      <c r="B46" s="86">
        <f>SUM(B40:B45)</f>
        <v>4.5839999999999999E-2</v>
      </c>
      <c r="C46" s="87">
        <f t="shared" si="1"/>
        <v>80.76091199999999</v>
      </c>
      <c r="D46" s="6"/>
    </row>
    <row r="47" spans="1:5" ht="15" x14ac:dyDescent="0.2">
      <c r="A47" s="99" t="s">
        <v>42</v>
      </c>
      <c r="B47" s="99"/>
      <c r="C47" s="99"/>
      <c r="D47" s="6"/>
    </row>
    <row r="48" spans="1:5" x14ac:dyDescent="0.2">
      <c r="A48" s="10" t="s">
        <v>43</v>
      </c>
      <c r="B48" s="19">
        <v>8.3330000000000001E-2</v>
      </c>
      <c r="C48" s="14">
        <f t="shared" ref="C48:C57" si="2">$C$17*B48</f>
        <v>146.81079399999999</v>
      </c>
      <c r="D48" s="6"/>
    </row>
    <row r="49" spans="1:4" x14ac:dyDescent="0.2">
      <c r="A49" s="10" t="s">
        <v>44</v>
      </c>
      <c r="B49" s="19">
        <v>1.389E-2</v>
      </c>
      <c r="C49" s="14">
        <f t="shared" si="2"/>
        <v>24.471401999999998</v>
      </c>
      <c r="D49" s="6"/>
    </row>
    <row r="50" spans="1:4" x14ac:dyDescent="0.2">
      <c r="A50" s="10" t="s">
        <v>45</v>
      </c>
      <c r="B50" s="19">
        <v>2.1000000000000001E-4</v>
      </c>
      <c r="C50" s="14">
        <f t="shared" si="2"/>
        <v>0.36997800000000003</v>
      </c>
      <c r="D50" s="6"/>
    </row>
    <row r="51" spans="1:4" x14ac:dyDescent="0.2">
      <c r="A51" s="10" t="s">
        <v>46</v>
      </c>
      <c r="B51" s="19">
        <v>2.7700000000000003E-3</v>
      </c>
      <c r="C51" s="14">
        <f t="shared" si="2"/>
        <v>4.8801860000000001</v>
      </c>
      <c r="D51" s="6"/>
    </row>
    <row r="52" spans="1:4" x14ac:dyDescent="0.2">
      <c r="A52" s="10" t="s">
        <v>47</v>
      </c>
      <c r="B52" s="19">
        <v>3.2600000000000006E-4</v>
      </c>
      <c r="C52" s="14">
        <f t="shared" si="2"/>
        <v>0.57434680000000005</v>
      </c>
      <c r="D52" s="6"/>
    </row>
    <row r="53" spans="1:4" x14ac:dyDescent="0.2">
      <c r="A53" s="10" t="s">
        <v>48</v>
      </c>
      <c r="B53" s="19">
        <v>1.9439999999999999E-2</v>
      </c>
      <c r="C53" s="14">
        <f t="shared" si="2"/>
        <v>34.249392</v>
      </c>
      <c r="D53" s="6"/>
    </row>
    <row r="54" spans="1:4" x14ac:dyDescent="0.2">
      <c r="A54" s="13" t="s">
        <v>27</v>
      </c>
      <c r="B54" s="19">
        <f>SUM(B48:B53)</f>
        <v>0.119966</v>
      </c>
      <c r="C54" s="14">
        <f t="shared" si="2"/>
        <v>211.35609880000001</v>
      </c>
      <c r="D54" s="6"/>
    </row>
    <row r="55" spans="1:4" x14ac:dyDescent="0.2">
      <c r="A55" s="10" t="s">
        <v>49</v>
      </c>
      <c r="B55" s="19">
        <f>B54*B28</f>
        <v>0</v>
      </c>
      <c r="C55" s="14">
        <f t="shared" si="2"/>
        <v>0</v>
      </c>
      <c r="D55" s="6"/>
    </row>
    <row r="56" spans="1:4" ht="15" x14ac:dyDescent="0.25">
      <c r="A56" s="85" t="s">
        <v>50</v>
      </c>
      <c r="B56" s="86">
        <f>B55+B54</f>
        <v>0.119966</v>
      </c>
      <c r="C56" s="87">
        <f t="shared" si="2"/>
        <v>211.35609880000001</v>
      </c>
      <c r="D56" s="6"/>
    </row>
    <row r="57" spans="1:4" ht="15" x14ac:dyDescent="0.25">
      <c r="A57" s="15" t="s">
        <v>51</v>
      </c>
      <c r="B57" s="21">
        <f>B28+B34+B38+B46+B56</f>
        <v>0.27765600000000001</v>
      </c>
      <c r="C57" s="16">
        <f t="shared" si="2"/>
        <v>489.17434080000004</v>
      </c>
      <c r="D57" s="6"/>
    </row>
    <row r="58" spans="1:4" x14ac:dyDescent="0.2">
      <c r="A58" s="6"/>
      <c r="B58" s="6"/>
      <c r="C58" s="6"/>
      <c r="D58" s="6"/>
    </row>
    <row r="59" spans="1:4" ht="15" x14ac:dyDescent="0.2">
      <c r="A59" s="98" t="s">
        <v>52</v>
      </c>
      <c r="B59" s="98"/>
      <c r="C59" s="98"/>
      <c r="D59" s="6"/>
    </row>
    <row r="60" spans="1:4" x14ac:dyDescent="0.2">
      <c r="A60" s="10" t="s">
        <v>53</v>
      </c>
      <c r="B60" s="10"/>
      <c r="C60" s="14">
        <f>EPI´S!F19</f>
        <v>0</v>
      </c>
      <c r="D60" s="6"/>
    </row>
    <row r="61" spans="1:4" x14ac:dyDescent="0.2">
      <c r="A61" s="10" t="s">
        <v>54</v>
      </c>
      <c r="B61" s="14">
        <v>3.7</v>
      </c>
      <c r="C61" s="14">
        <f>(B61*50)-(B5*0.06)</f>
        <v>104.372</v>
      </c>
      <c r="D61" s="6"/>
    </row>
    <row r="62" spans="1:4" x14ac:dyDescent="0.2">
      <c r="A62" s="10" t="s">
        <v>182</v>
      </c>
      <c r="B62" s="14">
        <f>414*0.8</f>
        <v>331.20000000000005</v>
      </c>
      <c r="C62" s="14">
        <f>B62</f>
        <v>331.20000000000005</v>
      </c>
      <c r="D62" s="22"/>
    </row>
    <row r="63" spans="1:4" x14ac:dyDescent="0.2">
      <c r="A63" s="10" t="s">
        <v>55</v>
      </c>
      <c r="B63" s="10"/>
      <c r="C63" s="14">
        <f>B5*55*0.0000955</f>
        <v>7.0583095</v>
      </c>
      <c r="D63" s="22"/>
    </row>
    <row r="64" spans="1:4" x14ac:dyDescent="0.2">
      <c r="A64" s="10" t="s">
        <v>56</v>
      </c>
      <c r="B64" s="10"/>
      <c r="C64" s="14">
        <v>60</v>
      </c>
      <c r="D64" s="6"/>
    </row>
    <row r="65" spans="1:5" x14ac:dyDescent="0.2">
      <c r="A65" s="10" t="s">
        <v>57</v>
      </c>
      <c r="B65" s="10"/>
      <c r="C65" s="14">
        <v>20</v>
      </c>
      <c r="D65" s="6"/>
    </row>
    <row r="66" spans="1:5" x14ac:dyDescent="0.2">
      <c r="A66" s="10" t="s">
        <v>58</v>
      </c>
      <c r="B66" s="10"/>
      <c r="C66" s="14">
        <v>20</v>
      </c>
      <c r="D66" s="6"/>
    </row>
    <row r="67" spans="1:5" ht="15" x14ac:dyDescent="0.25">
      <c r="A67" s="15" t="s">
        <v>59</v>
      </c>
      <c r="B67" s="15"/>
      <c r="C67" s="16">
        <f>SUM(C60:C66)</f>
        <v>542.63030950000007</v>
      </c>
      <c r="D67" s="6"/>
    </row>
    <row r="68" spans="1:5" x14ac:dyDescent="0.2">
      <c r="A68" s="6"/>
      <c r="B68" s="6"/>
      <c r="C68" s="22"/>
      <c r="D68" s="6"/>
    </row>
    <row r="69" spans="1:5" ht="15" x14ac:dyDescent="0.25">
      <c r="A69" s="95" t="s">
        <v>60</v>
      </c>
      <c r="B69" s="95"/>
      <c r="C69" s="23">
        <f>C17+C57+C67</f>
        <v>2793.6046502999998</v>
      </c>
      <c r="D69" s="6"/>
    </row>
    <row r="70" spans="1:5" x14ac:dyDescent="0.2">
      <c r="A70" s="6"/>
      <c r="B70" s="6"/>
      <c r="C70" s="6"/>
      <c r="D70" s="6"/>
    </row>
    <row r="71" spans="1:5" x14ac:dyDescent="0.2">
      <c r="A71" s="101" t="s">
        <v>61</v>
      </c>
      <c r="B71" s="101"/>
      <c r="C71" s="101"/>
      <c r="D71" s="6"/>
    </row>
    <row r="72" spans="1:5" x14ac:dyDescent="0.2">
      <c r="A72" s="10" t="s">
        <v>62</v>
      </c>
      <c r="B72" s="24"/>
      <c r="C72" s="14">
        <f>C69*B72</f>
        <v>0</v>
      </c>
      <c r="D72" s="6"/>
    </row>
    <row r="73" spans="1:5" x14ac:dyDescent="0.2">
      <c r="A73" s="10" t="s">
        <v>63</v>
      </c>
      <c r="B73" s="24"/>
      <c r="C73" s="14">
        <f>(C69+C72)*B73</f>
        <v>0</v>
      </c>
      <c r="D73" s="6"/>
    </row>
    <row r="74" spans="1:5" ht="15" x14ac:dyDescent="0.25">
      <c r="A74" s="95" t="s">
        <v>64</v>
      </c>
      <c r="B74" s="95"/>
      <c r="C74" s="23">
        <f>C72+C73</f>
        <v>0</v>
      </c>
      <c r="D74" s="6"/>
    </row>
    <row r="75" spans="1:5" x14ac:dyDescent="0.2">
      <c r="A75" s="6"/>
      <c r="B75" s="6"/>
      <c r="C75" s="6"/>
      <c r="D75" s="6"/>
    </row>
    <row r="76" spans="1:5" x14ac:dyDescent="0.2">
      <c r="A76" s="101" t="s">
        <v>65</v>
      </c>
      <c r="B76" s="101"/>
      <c r="C76" s="101"/>
      <c r="D76" s="6"/>
    </row>
    <row r="77" spans="1:5" x14ac:dyDescent="0.2">
      <c r="A77" s="10" t="s">
        <v>66</v>
      </c>
      <c r="B77" s="25">
        <f>SUM(B78:B83)</f>
        <v>0</v>
      </c>
      <c r="C77" s="26">
        <f>1-B77</f>
        <v>1</v>
      </c>
      <c r="D77" s="6"/>
      <c r="E77" s="3"/>
    </row>
    <row r="78" spans="1:5" x14ac:dyDescent="0.2">
      <c r="A78" s="10" t="s">
        <v>67</v>
      </c>
      <c r="B78" s="25"/>
      <c r="C78" s="14"/>
      <c r="D78" s="6"/>
      <c r="E78" s="3"/>
    </row>
    <row r="79" spans="1:5" x14ac:dyDescent="0.2">
      <c r="A79" s="10" t="s">
        <v>68</v>
      </c>
      <c r="B79" s="24"/>
      <c r="C79" s="14">
        <f>(($C$69+$C$74)*B79)/$C$77</f>
        <v>0</v>
      </c>
      <c r="D79" s="6"/>
      <c r="E79" s="3"/>
    </row>
    <row r="80" spans="1:5" x14ac:dyDescent="0.2">
      <c r="A80" s="10" t="s">
        <v>69</v>
      </c>
      <c r="B80" s="24"/>
      <c r="C80" s="14">
        <f>(($C$69+$C$74)*B80)/$C$77</f>
        <v>0</v>
      </c>
      <c r="D80" s="6"/>
      <c r="E80" s="3"/>
    </row>
    <row r="81" spans="1:4" x14ac:dyDescent="0.2">
      <c r="A81" s="10" t="s">
        <v>70</v>
      </c>
      <c r="B81" s="25"/>
      <c r="C81" s="14"/>
      <c r="D81" s="6"/>
    </row>
    <row r="82" spans="1:4" x14ac:dyDescent="0.2">
      <c r="A82" s="10" t="s">
        <v>71</v>
      </c>
      <c r="B82" s="24"/>
      <c r="C82" s="14">
        <f>(($C$69+$C$74)*B82)/$C$77</f>
        <v>0</v>
      </c>
      <c r="D82" s="6"/>
    </row>
    <row r="83" spans="1:4" x14ac:dyDescent="0.2">
      <c r="A83" s="10"/>
      <c r="B83" s="25"/>
      <c r="C83" s="14"/>
      <c r="D83" s="6"/>
    </row>
    <row r="84" spans="1:4" ht="15" x14ac:dyDescent="0.25">
      <c r="A84" s="95" t="s">
        <v>72</v>
      </c>
      <c r="B84" s="95"/>
      <c r="C84" s="23">
        <f>SUM(C78:C83)</f>
        <v>0</v>
      </c>
      <c r="D84" s="6"/>
    </row>
    <row r="85" spans="1:4" x14ac:dyDescent="0.2">
      <c r="A85" s="6"/>
      <c r="B85" s="6"/>
      <c r="C85" s="6"/>
      <c r="D85" s="6"/>
    </row>
    <row r="86" spans="1:4" ht="15" x14ac:dyDescent="0.25">
      <c r="A86" s="100" t="s">
        <v>73</v>
      </c>
      <c r="B86" s="100"/>
      <c r="C86" s="87">
        <f>C69+C74+C84</f>
        <v>2793.6046502999998</v>
      </c>
      <c r="D86" s="6"/>
    </row>
    <row r="87" spans="1:4" ht="15" x14ac:dyDescent="0.25">
      <c r="A87" s="102" t="s">
        <v>74</v>
      </c>
      <c r="B87" s="102"/>
      <c r="C87" s="15">
        <v>4</v>
      </c>
      <c r="D87" s="6"/>
    </row>
    <row r="88" spans="1:4" ht="15" x14ac:dyDescent="0.25">
      <c r="A88" s="100" t="s">
        <v>75</v>
      </c>
      <c r="B88" s="100"/>
      <c r="C88" s="87">
        <f>C86*C87</f>
        <v>11174.418601199999</v>
      </c>
      <c r="D88" s="6"/>
    </row>
    <row r="89" spans="1:4" x14ac:dyDescent="0.2">
      <c r="A89" s="6"/>
      <c r="B89" s="6"/>
      <c r="C89" s="6"/>
      <c r="D89" s="6"/>
    </row>
    <row r="90" spans="1:4" x14ac:dyDescent="0.2">
      <c r="A90" s="6"/>
      <c r="B90" s="6"/>
      <c r="C90" s="6"/>
      <c r="D90" s="6"/>
    </row>
  </sheetData>
  <sheetProtection algorithmName="SHA-512" hashValue="EIaa4PZiu07K5nCUibemFzwuMcTwOporczolncNngJtnMsDTfJwnimGXn/kO10yCSTrXuzvMHVyJsKIi5EP8Vg==" saltValue="AKscYru1QW9x5HOMrMigJQ==" spinCount="100000" sheet="1" objects="1" scenarios="1"/>
  <mergeCells count="19">
    <mergeCell ref="A88:B88"/>
    <mergeCell ref="A71:C71"/>
    <mergeCell ref="A74:B74"/>
    <mergeCell ref="A76:C76"/>
    <mergeCell ref="A84:B84"/>
    <mergeCell ref="A86:B86"/>
    <mergeCell ref="A87:B87"/>
    <mergeCell ref="A69:B69"/>
    <mergeCell ref="A1:C1"/>
    <mergeCell ref="A10:C10"/>
    <mergeCell ref="A11:C11"/>
    <mergeCell ref="A12:C12"/>
    <mergeCell ref="A19:C19"/>
    <mergeCell ref="A20:C20"/>
    <mergeCell ref="A29:C29"/>
    <mergeCell ref="A35:C35"/>
    <mergeCell ref="A39:C39"/>
    <mergeCell ref="A47:C47"/>
    <mergeCell ref="A59:C59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2"/>
  <sheetViews>
    <sheetView topLeftCell="A21" workbookViewId="0">
      <selection activeCell="B30" sqref="B30"/>
    </sheetView>
  </sheetViews>
  <sheetFormatPr defaultColWidth="11.5703125" defaultRowHeight="14.25" x14ac:dyDescent="0.2"/>
  <cols>
    <col min="1" max="1" width="59.140625" style="1" customWidth="1"/>
    <col min="2" max="2" width="14.7109375" style="1" customWidth="1"/>
    <col min="3" max="3" width="15.28515625" style="1" customWidth="1"/>
    <col min="4" max="5" width="13" style="1" customWidth="1"/>
    <col min="6" max="16384" width="11.5703125" style="1"/>
  </cols>
  <sheetData>
    <row r="1" spans="1:5" ht="19.5" x14ac:dyDescent="0.2">
      <c r="A1" s="96" t="s">
        <v>0</v>
      </c>
      <c r="B1" s="96"/>
      <c r="C1" s="96"/>
      <c r="D1" s="6"/>
    </row>
    <row r="2" spans="1:5" x14ac:dyDescent="0.2">
      <c r="A2" s="6"/>
      <c r="B2" s="7"/>
      <c r="C2" s="6"/>
      <c r="D2" s="6"/>
    </row>
    <row r="3" spans="1:5" ht="15" x14ac:dyDescent="0.25">
      <c r="A3" s="93" t="s">
        <v>185</v>
      </c>
      <c r="B3" s="7"/>
      <c r="C3" s="6"/>
      <c r="D3" s="6"/>
    </row>
    <row r="4" spans="1:5" x14ac:dyDescent="0.2">
      <c r="A4" s="6"/>
      <c r="B4" s="7"/>
      <c r="C4" s="6"/>
      <c r="D4" s="6"/>
    </row>
    <row r="5" spans="1:5" x14ac:dyDescent="0.2">
      <c r="A5" s="8" t="s">
        <v>1</v>
      </c>
      <c r="B5" s="9">
        <v>1753</v>
      </c>
      <c r="C5" s="6" t="s">
        <v>183</v>
      </c>
      <c r="D5" s="6"/>
    </row>
    <row r="6" spans="1:5" x14ac:dyDescent="0.2">
      <c r="A6" s="8" t="s">
        <v>2</v>
      </c>
      <c r="B6" s="10">
        <v>2020</v>
      </c>
      <c r="C6" s="6"/>
      <c r="D6" s="6"/>
    </row>
    <row r="7" spans="1:5" x14ac:dyDescent="0.2">
      <c r="A7" s="8" t="s">
        <v>3</v>
      </c>
      <c r="B7" s="11"/>
      <c r="C7" s="6"/>
      <c r="D7" s="6"/>
    </row>
    <row r="8" spans="1:5" x14ac:dyDescent="0.2">
      <c r="A8" s="6"/>
      <c r="B8" s="6"/>
      <c r="C8" s="6"/>
      <c r="D8" s="6"/>
    </row>
    <row r="9" spans="1:5" ht="15" x14ac:dyDescent="0.25">
      <c r="A9" s="12" t="s">
        <v>76</v>
      </c>
      <c r="B9" s="10" t="s">
        <v>5</v>
      </c>
      <c r="C9" s="10" t="s">
        <v>6</v>
      </c>
      <c r="D9" s="6"/>
    </row>
    <row r="10" spans="1:5" ht="15" x14ac:dyDescent="0.2">
      <c r="A10" s="95" t="s">
        <v>7</v>
      </c>
      <c r="B10" s="95"/>
      <c r="C10" s="95"/>
      <c r="D10" s="6"/>
    </row>
    <row r="11" spans="1:5" x14ac:dyDescent="0.2">
      <c r="A11" s="97"/>
      <c r="B11" s="97"/>
      <c r="C11" s="97"/>
      <c r="D11" s="6"/>
    </row>
    <row r="12" spans="1:5" ht="15" x14ac:dyDescent="0.2">
      <c r="A12" s="98" t="s">
        <v>8</v>
      </c>
      <c r="B12" s="98"/>
      <c r="C12" s="98"/>
      <c r="D12" s="6"/>
    </row>
    <row r="13" spans="1:5" x14ac:dyDescent="0.2">
      <c r="A13" s="10" t="s">
        <v>9</v>
      </c>
      <c r="B13" s="13" t="s">
        <v>10</v>
      </c>
      <c r="C13" s="14">
        <f>B5</f>
        <v>1753</v>
      </c>
      <c r="D13" s="6"/>
    </row>
    <row r="14" spans="1:5" x14ac:dyDescent="0.2">
      <c r="A14" s="10" t="s">
        <v>177</v>
      </c>
      <c r="B14" s="13"/>
      <c r="C14" s="14"/>
      <c r="D14" s="6"/>
      <c r="E14" s="3"/>
    </row>
    <row r="15" spans="1:5" x14ac:dyDescent="0.2">
      <c r="A15" s="10" t="s">
        <v>178</v>
      </c>
      <c r="B15" s="10"/>
      <c r="C15" s="14">
        <f>1045*0.4</f>
        <v>418</v>
      </c>
      <c r="D15" s="6"/>
      <c r="E15" s="3"/>
    </row>
    <row r="16" spans="1:5" x14ac:dyDescent="0.2">
      <c r="A16" s="10" t="s">
        <v>12</v>
      </c>
      <c r="B16" s="10"/>
      <c r="C16" s="14"/>
      <c r="D16" s="6"/>
    </row>
    <row r="17" spans="1:4" ht="15" x14ac:dyDescent="0.25">
      <c r="A17" s="15" t="s">
        <v>13</v>
      </c>
      <c r="B17" s="15"/>
      <c r="C17" s="16">
        <f>SUM(C13:C16)</f>
        <v>2171</v>
      </c>
      <c r="D17" s="6"/>
    </row>
    <row r="18" spans="1:4" x14ac:dyDescent="0.2">
      <c r="A18" s="6"/>
      <c r="B18" s="6"/>
      <c r="C18" s="6"/>
      <c r="D18" s="6"/>
    </row>
    <row r="19" spans="1:4" ht="15" x14ac:dyDescent="0.2">
      <c r="A19" s="98" t="s">
        <v>14</v>
      </c>
      <c r="B19" s="98"/>
      <c r="C19" s="98"/>
      <c r="D19" s="6"/>
    </row>
    <row r="20" spans="1:4" ht="15" x14ac:dyDescent="0.2">
      <c r="A20" s="99" t="s">
        <v>15</v>
      </c>
      <c r="B20" s="99"/>
      <c r="C20" s="99"/>
      <c r="D20" s="6"/>
    </row>
    <row r="21" spans="1:4" x14ac:dyDescent="0.2">
      <c r="A21" s="10" t="s">
        <v>16</v>
      </c>
      <c r="B21" s="94"/>
      <c r="C21" s="14">
        <f t="shared" ref="C21:C27" si="0">$C$17*B21</f>
        <v>0</v>
      </c>
      <c r="D21" s="6"/>
    </row>
    <row r="22" spans="1:4" x14ac:dyDescent="0.2">
      <c r="A22" s="10" t="s">
        <v>17</v>
      </c>
      <c r="B22" s="94"/>
      <c r="C22" s="14">
        <f t="shared" si="0"/>
        <v>0</v>
      </c>
      <c r="D22" s="6"/>
    </row>
    <row r="23" spans="1:4" x14ac:dyDescent="0.2">
      <c r="A23" s="10" t="s">
        <v>18</v>
      </c>
      <c r="B23" s="94"/>
      <c r="C23" s="14">
        <f t="shared" si="0"/>
        <v>0</v>
      </c>
      <c r="D23" s="6"/>
    </row>
    <row r="24" spans="1:4" x14ac:dyDescent="0.2">
      <c r="A24" s="10" t="s">
        <v>19</v>
      </c>
      <c r="B24" s="94"/>
      <c r="C24" s="14">
        <f t="shared" si="0"/>
        <v>0</v>
      </c>
      <c r="D24" s="6"/>
    </row>
    <row r="25" spans="1:4" x14ac:dyDescent="0.2">
      <c r="A25" s="10" t="s">
        <v>20</v>
      </c>
      <c r="B25" s="94"/>
      <c r="C25" s="14">
        <f t="shared" si="0"/>
        <v>0</v>
      </c>
      <c r="D25" s="6"/>
    </row>
    <row r="26" spans="1:4" x14ac:dyDescent="0.2">
      <c r="A26" s="10" t="s">
        <v>21</v>
      </c>
      <c r="B26" s="94"/>
      <c r="C26" s="14">
        <f t="shared" si="0"/>
        <v>0</v>
      </c>
      <c r="D26" s="6"/>
    </row>
    <row r="27" spans="1:4" x14ac:dyDescent="0.2">
      <c r="A27" s="10" t="s">
        <v>22</v>
      </c>
      <c r="B27" s="94"/>
      <c r="C27" s="14">
        <f t="shared" si="0"/>
        <v>0</v>
      </c>
      <c r="D27" s="6"/>
    </row>
    <row r="28" spans="1:4" ht="15" x14ac:dyDescent="0.25">
      <c r="A28" s="85" t="s">
        <v>23</v>
      </c>
      <c r="B28" s="88">
        <f>SUM(B21:B27)</f>
        <v>0</v>
      </c>
      <c r="C28" s="87">
        <f>SUM(C21:C27)</f>
        <v>0</v>
      </c>
      <c r="D28" s="6"/>
    </row>
    <row r="29" spans="1:4" ht="15" x14ac:dyDescent="0.2">
      <c r="A29" s="99" t="s">
        <v>24</v>
      </c>
      <c r="B29" s="99"/>
      <c r="C29" s="99"/>
      <c r="D29" s="6"/>
    </row>
    <row r="30" spans="1:4" x14ac:dyDescent="0.2">
      <c r="A30" s="10" t="s">
        <v>25</v>
      </c>
      <c r="B30" s="17">
        <v>8.3330000000000001E-2</v>
      </c>
      <c r="C30" s="14">
        <f>$C$17*B30</f>
        <v>180.90943000000001</v>
      </c>
      <c r="D30" s="6"/>
    </row>
    <row r="31" spans="1:4" x14ac:dyDescent="0.2">
      <c r="A31" s="10" t="s">
        <v>26</v>
      </c>
      <c r="B31" s="17">
        <v>2.7779999999999999E-2</v>
      </c>
      <c r="C31" s="14">
        <f>$C$17*B31</f>
        <v>60.310379999999995</v>
      </c>
      <c r="D31" s="6"/>
    </row>
    <row r="32" spans="1:4" x14ac:dyDescent="0.2">
      <c r="A32" s="13" t="s">
        <v>27</v>
      </c>
      <c r="B32" s="17">
        <f>B30+B31</f>
        <v>0.11111</v>
      </c>
      <c r="C32" s="14">
        <f>$C$17*B32</f>
        <v>241.21981</v>
      </c>
      <c r="D32" s="6"/>
    </row>
    <row r="33" spans="1:5" x14ac:dyDescent="0.2">
      <c r="A33" s="18" t="s">
        <v>28</v>
      </c>
      <c r="B33" s="19">
        <f>B32*B28</f>
        <v>0</v>
      </c>
      <c r="C33" s="14">
        <f>$C$17*B33</f>
        <v>0</v>
      </c>
      <c r="D33" s="6"/>
    </row>
    <row r="34" spans="1:5" ht="15" x14ac:dyDescent="0.25">
      <c r="A34" s="85" t="s">
        <v>29</v>
      </c>
      <c r="B34" s="86">
        <f>B33+B32</f>
        <v>0.11111</v>
      </c>
      <c r="C34" s="87">
        <f>$C$17*B34</f>
        <v>241.21981</v>
      </c>
      <c r="D34" s="6"/>
    </row>
    <row r="35" spans="1:5" ht="15" x14ac:dyDescent="0.2">
      <c r="A35" s="99" t="s">
        <v>30</v>
      </c>
      <c r="B35" s="99"/>
      <c r="C35" s="99"/>
      <c r="D35" s="6"/>
    </row>
    <row r="36" spans="1:5" x14ac:dyDescent="0.2">
      <c r="A36" s="10" t="s">
        <v>31</v>
      </c>
      <c r="B36" s="19">
        <v>7.3999999999999999E-4</v>
      </c>
      <c r="C36" s="14">
        <f>$C$17*B36</f>
        <v>1.6065400000000001</v>
      </c>
      <c r="D36" s="6"/>
    </row>
    <row r="37" spans="1:5" x14ac:dyDescent="0.2">
      <c r="A37" s="20" t="s">
        <v>32</v>
      </c>
      <c r="B37" s="19">
        <f>B36*B28</f>
        <v>0</v>
      </c>
      <c r="C37" s="14">
        <f>$C$17*B37</f>
        <v>0</v>
      </c>
      <c r="D37" s="6"/>
    </row>
    <row r="38" spans="1:5" ht="15" x14ac:dyDescent="0.25">
      <c r="A38" s="85" t="s">
        <v>33</v>
      </c>
      <c r="B38" s="86">
        <f>B36+B37</f>
        <v>7.3999999999999999E-4</v>
      </c>
      <c r="C38" s="87">
        <f>$C$17*B38</f>
        <v>1.6065400000000001</v>
      </c>
      <c r="D38" s="6"/>
    </row>
    <row r="39" spans="1:5" ht="15" x14ac:dyDescent="0.2">
      <c r="A39" s="99" t="s">
        <v>34</v>
      </c>
      <c r="B39" s="99"/>
      <c r="C39" s="99"/>
      <c r="D39" s="6"/>
    </row>
    <row r="40" spans="1:5" x14ac:dyDescent="0.2">
      <c r="A40" s="10" t="s">
        <v>35</v>
      </c>
      <c r="B40" s="19">
        <v>4.1700000000000001E-3</v>
      </c>
      <c r="C40" s="14">
        <f t="shared" ref="C40:C46" si="1">$C$17*B40</f>
        <v>9.05307</v>
      </c>
      <c r="D40" s="6"/>
    </row>
    <row r="41" spans="1:5" x14ac:dyDescent="0.2">
      <c r="A41" s="10" t="s">
        <v>36</v>
      </c>
      <c r="B41" s="19">
        <v>1.67E-3</v>
      </c>
      <c r="C41" s="14">
        <f t="shared" si="1"/>
        <v>3.6255700000000002</v>
      </c>
      <c r="D41" s="6"/>
    </row>
    <row r="42" spans="1:5" x14ac:dyDescent="0.2">
      <c r="A42" s="10" t="s">
        <v>37</v>
      </c>
      <c r="B42" s="19">
        <v>3.04E-2</v>
      </c>
      <c r="C42" s="14">
        <f t="shared" si="1"/>
        <v>65.998400000000004</v>
      </c>
      <c r="D42" s="6"/>
    </row>
    <row r="43" spans="1:5" x14ac:dyDescent="0.2">
      <c r="A43" s="10" t="s">
        <v>38</v>
      </c>
      <c r="B43" s="19">
        <v>1.6000000000000001E-3</v>
      </c>
      <c r="C43" s="14">
        <f t="shared" si="1"/>
        <v>3.4736000000000002</v>
      </c>
      <c r="D43" s="6"/>
    </row>
    <row r="44" spans="1:5" x14ac:dyDescent="0.2">
      <c r="A44" s="20" t="s">
        <v>39</v>
      </c>
      <c r="B44" s="19">
        <v>7.6E-3</v>
      </c>
      <c r="C44" s="14">
        <f t="shared" si="1"/>
        <v>16.499600000000001</v>
      </c>
      <c r="D44" s="6"/>
      <c r="E44" s="2"/>
    </row>
    <row r="45" spans="1:5" x14ac:dyDescent="0.2">
      <c r="A45" s="10" t="s">
        <v>40</v>
      </c>
      <c r="B45" s="19">
        <v>4.0000000000000002E-4</v>
      </c>
      <c r="C45" s="14">
        <f t="shared" si="1"/>
        <v>0.86840000000000006</v>
      </c>
      <c r="D45" s="6"/>
    </row>
    <row r="46" spans="1:5" ht="15" x14ac:dyDescent="0.25">
      <c r="A46" s="85" t="s">
        <v>41</v>
      </c>
      <c r="B46" s="86">
        <f>SUM(B40:B45)</f>
        <v>4.5839999999999999E-2</v>
      </c>
      <c r="C46" s="87">
        <f t="shared" si="1"/>
        <v>99.518639999999991</v>
      </c>
      <c r="D46" s="6"/>
    </row>
    <row r="47" spans="1:5" ht="15" x14ac:dyDescent="0.2">
      <c r="A47" s="99" t="s">
        <v>42</v>
      </c>
      <c r="B47" s="99"/>
      <c r="C47" s="99"/>
      <c r="D47" s="6"/>
    </row>
    <row r="48" spans="1:5" x14ac:dyDescent="0.2">
      <c r="A48" s="10" t="s">
        <v>43</v>
      </c>
      <c r="B48" s="19">
        <v>8.3330000000000001E-2</v>
      </c>
      <c r="C48" s="14">
        <f t="shared" ref="C48:C57" si="2">$C$17*B48</f>
        <v>180.90943000000001</v>
      </c>
      <c r="D48" s="6"/>
    </row>
    <row r="49" spans="1:4" x14ac:dyDescent="0.2">
      <c r="A49" s="10" t="s">
        <v>44</v>
      </c>
      <c r="B49" s="19">
        <v>1.389E-2</v>
      </c>
      <c r="C49" s="14">
        <f t="shared" si="2"/>
        <v>30.155189999999997</v>
      </c>
      <c r="D49" s="6"/>
    </row>
    <row r="50" spans="1:4" x14ac:dyDescent="0.2">
      <c r="A50" s="10" t="s">
        <v>45</v>
      </c>
      <c r="B50" s="19">
        <v>2.1000000000000001E-4</v>
      </c>
      <c r="C50" s="14">
        <f t="shared" si="2"/>
        <v>0.45591000000000004</v>
      </c>
      <c r="D50" s="6"/>
    </row>
    <row r="51" spans="1:4" x14ac:dyDescent="0.2">
      <c r="A51" s="10" t="s">
        <v>46</v>
      </c>
      <c r="B51" s="19">
        <v>2.7700000000000003E-3</v>
      </c>
      <c r="C51" s="14">
        <f t="shared" si="2"/>
        <v>6.0136700000000003</v>
      </c>
      <c r="D51" s="6"/>
    </row>
    <row r="52" spans="1:4" x14ac:dyDescent="0.2">
      <c r="A52" s="10" t="s">
        <v>47</v>
      </c>
      <c r="B52" s="19">
        <v>3.2600000000000006E-4</v>
      </c>
      <c r="C52" s="14">
        <f t="shared" si="2"/>
        <v>0.7077460000000001</v>
      </c>
      <c r="D52" s="6"/>
    </row>
    <row r="53" spans="1:4" x14ac:dyDescent="0.2">
      <c r="A53" s="10" t="s">
        <v>48</v>
      </c>
      <c r="B53" s="19">
        <v>1.9439999999999999E-2</v>
      </c>
      <c r="C53" s="14">
        <f t="shared" si="2"/>
        <v>42.204239999999999</v>
      </c>
      <c r="D53" s="6"/>
    </row>
    <row r="54" spans="1:4" x14ac:dyDescent="0.2">
      <c r="A54" s="13" t="s">
        <v>27</v>
      </c>
      <c r="B54" s="19">
        <f>SUM(B48:B53)</f>
        <v>0.119966</v>
      </c>
      <c r="C54" s="14">
        <f t="shared" si="2"/>
        <v>260.44618600000001</v>
      </c>
      <c r="D54" s="6"/>
    </row>
    <row r="55" spans="1:4" x14ac:dyDescent="0.2">
      <c r="A55" s="10" t="s">
        <v>49</v>
      </c>
      <c r="B55" s="19">
        <f>B54*B28</f>
        <v>0</v>
      </c>
      <c r="C55" s="14">
        <f t="shared" si="2"/>
        <v>0</v>
      </c>
      <c r="D55" s="6"/>
    </row>
    <row r="56" spans="1:4" ht="15" x14ac:dyDescent="0.25">
      <c r="A56" s="85" t="s">
        <v>50</v>
      </c>
      <c r="B56" s="86">
        <f>B55+B54</f>
        <v>0.119966</v>
      </c>
      <c r="C56" s="87">
        <f t="shared" si="2"/>
        <v>260.44618600000001</v>
      </c>
      <c r="D56" s="6"/>
    </row>
    <row r="57" spans="1:4" ht="15" x14ac:dyDescent="0.25">
      <c r="A57" s="15" t="s">
        <v>51</v>
      </c>
      <c r="B57" s="21">
        <f>B28+B34+B38+B46+B56</f>
        <v>0.27765600000000001</v>
      </c>
      <c r="C57" s="16">
        <f t="shared" si="2"/>
        <v>602.79117600000006</v>
      </c>
      <c r="D57" s="6"/>
    </row>
    <row r="58" spans="1:4" x14ac:dyDescent="0.2">
      <c r="A58" s="6"/>
      <c r="B58" s="6"/>
      <c r="C58" s="6"/>
      <c r="D58" s="6"/>
    </row>
    <row r="59" spans="1:4" ht="15" x14ac:dyDescent="0.2">
      <c r="A59" s="98" t="s">
        <v>52</v>
      </c>
      <c r="B59" s="98"/>
      <c r="C59" s="98"/>
      <c r="D59" s="6"/>
    </row>
    <row r="60" spans="1:4" x14ac:dyDescent="0.2">
      <c r="A60" s="10" t="s">
        <v>53</v>
      </c>
      <c r="B60" s="10"/>
      <c r="C60" s="14">
        <f>EPI´S!F31</f>
        <v>0</v>
      </c>
      <c r="D60" s="6"/>
    </row>
    <row r="61" spans="1:4" x14ac:dyDescent="0.2">
      <c r="A61" s="10" t="s">
        <v>77</v>
      </c>
      <c r="B61" s="14">
        <v>3.7</v>
      </c>
      <c r="C61" s="14">
        <f>(B61*50)-(B5*0.06)</f>
        <v>79.820000000000007</v>
      </c>
      <c r="D61" s="6"/>
    </row>
    <row r="62" spans="1:4" x14ac:dyDescent="0.2">
      <c r="A62" s="10" t="s">
        <v>78</v>
      </c>
      <c r="B62" s="14">
        <f>17.05*21</f>
        <v>358.05</v>
      </c>
      <c r="C62" s="14">
        <f>B62</f>
        <v>358.05</v>
      </c>
      <c r="D62" s="22"/>
    </row>
    <row r="63" spans="1:4" x14ac:dyDescent="0.2">
      <c r="A63" s="10" t="s">
        <v>55</v>
      </c>
      <c r="B63" s="10"/>
      <c r="C63" s="14">
        <f>B5*55*0.0000955</f>
        <v>9.2076325000000008</v>
      </c>
      <c r="D63" s="22"/>
    </row>
    <row r="64" spans="1:4" x14ac:dyDescent="0.2">
      <c r="A64" s="10"/>
      <c r="B64" s="10"/>
      <c r="C64" s="14"/>
      <c r="D64" s="6"/>
    </row>
    <row r="65" spans="1:5" x14ac:dyDescent="0.2">
      <c r="A65" s="10"/>
      <c r="B65" s="10"/>
      <c r="C65" s="14"/>
      <c r="D65" s="6"/>
    </row>
    <row r="66" spans="1:5" x14ac:dyDescent="0.2">
      <c r="A66" s="10"/>
      <c r="B66" s="10"/>
      <c r="C66" s="14"/>
      <c r="D66" s="6"/>
    </row>
    <row r="67" spans="1:5" ht="15" x14ac:dyDescent="0.25">
      <c r="A67" s="15" t="s">
        <v>59</v>
      </c>
      <c r="B67" s="15"/>
      <c r="C67" s="16">
        <f>SUM(C60:C66)</f>
        <v>447.07763249999999</v>
      </c>
      <c r="D67" s="6"/>
    </row>
    <row r="68" spans="1:5" x14ac:dyDescent="0.2">
      <c r="A68" s="6"/>
      <c r="B68" s="6"/>
      <c r="C68" s="22"/>
      <c r="D68" s="6"/>
    </row>
    <row r="69" spans="1:5" ht="15" x14ac:dyDescent="0.25">
      <c r="A69" s="95" t="s">
        <v>60</v>
      </c>
      <c r="B69" s="95"/>
      <c r="C69" s="23">
        <f>C17+C57+C67</f>
        <v>3220.8688085000003</v>
      </c>
      <c r="D69" s="6"/>
    </row>
    <row r="70" spans="1:5" x14ac:dyDescent="0.2">
      <c r="A70" s="6"/>
      <c r="B70" s="6"/>
      <c r="C70" s="6"/>
      <c r="D70" s="6"/>
    </row>
    <row r="71" spans="1:5" x14ac:dyDescent="0.2">
      <c r="A71" s="101" t="s">
        <v>61</v>
      </c>
      <c r="B71" s="101"/>
      <c r="C71" s="101"/>
      <c r="D71" s="6"/>
    </row>
    <row r="72" spans="1:5" x14ac:dyDescent="0.2">
      <c r="A72" s="10" t="s">
        <v>62</v>
      </c>
      <c r="B72" s="24"/>
      <c r="C72" s="14">
        <f>C69*B72</f>
        <v>0</v>
      </c>
      <c r="D72" s="6"/>
    </row>
    <row r="73" spans="1:5" x14ac:dyDescent="0.2">
      <c r="A73" s="10" t="s">
        <v>63</v>
      </c>
      <c r="B73" s="24"/>
      <c r="C73" s="14">
        <f>(C69+C72)*B73</f>
        <v>0</v>
      </c>
      <c r="D73" s="6"/>
    </row>
    <row r="74" spans="1:5" ht="15" x14ac:dyDescent="0.25">
      <c r="A74" s="95" t="s">
        <v>64</v>
      </c>
      <c r="B74" s="95"/>
      <c r="C74" s="23">
        <f>C72+C73</f>
        <v>0</v>
      </c>
      <c r="D74" s="6"/>
    </row>
    <row r="75" spans="1:5" x14ac:dyDescent="0.2">
      <c r="A75" s="6"/>
      <c r="B75" s="6"/>
      <c r="C75" s="6"/>
      <c r="D75" s="6"/>
    </row>
    <row r="76" spans="1:5" x14ac:dyDescent="0.2">
      <c r="A76" s="101" t="s">
        <v>65</v>
      </c>
      <c r="B76" s="101"/>
      <c r="C76" s="101"/>
      <c r="D76" s="6"/>
    </row>
    <row r="77" spans="1:5" x14ac:dyDescent="0.2">
      <c r="A77" s="10" t="s">
        <v>66</v>
      </c>
      <c r="B77" s="25">
        <f>SUM(B78:B83)</f>
        <v>0</v>
      </c>
      <c r="C77" s="26">
        <f>1-B77</f>
        <v>1</v>
      </c>
      <c r="D77" s="6"/>
      <c r="E77" s="3"/>
    </row>
    <row r="78" spans="1:5" x14ac:dyDescent="0.2">
      <c r="A78" s="10" t="s">
        <v>67</v>
      </c>
      <c r="B78" s="25"/>
      <c r="C78" s="14"/>
      <c r="D78" s="6"/>
      <c r="E78" s="3"/>
    </row>
    <row r="79" spans="1:5" x14ac:dyDescent="0.2">
      <c r="A79" s="10" t="s">
        <v>68</v>
      </c>
      <c r="B79" s="24"/>
      <c r="C79" s="14">
        <f>(($C$69+$C$74)*B79)/$C$77</f>
        <v>0</v>
      </c>
      <c r="D79" s="6"/>
      <c r="E79" s="3"/>
    </row>
    <row r="80" spans="1:5" x14ac:dyDescent="0.2">
      <c r="A80" s="10" t="s">
        <v>69</v>
      </c>
      <c r="B80" s="24"/>
      <c r="C80" s="14">
        <f>(($C$69+$C$74)*B80)/$C$77</f>
        <v>0</v>
      </c>
      <c r="D80" s="6"/>
      <c r="E80" s="3"/>
    </row>
    <row r="81" spans="1:4" x14ac:dyDescent="0.2">
      <c r="A81" s="10" t="s">
        <v>70</v>
      </c>
      <c r="B81" s="25"/>
      <c r="C81" s="14"/>
      <c r="D81" s="6"/>
    </row>
    <row r="82" spans="1:4" x14ac:dyDescent="0.2">
      <c r="A82" s="10" t="s">
        <v>71</v>
      </c>
      <c r="B82" s="24"/>
      <c r="C82" s="14">
        <f>(($C$69+$C$74)*B82)/$C$77</f>
        <v>0</v>
      </c>
      <c r="D82" s="6"/>
    </row>
    <row r="83" spans="1:4" x14ac:dyDescent="0.2">
      <c r="A83" s="10"/>
      <c r="B83" s="25"/>
      <c r="C83" s="14"/>
      <c r="D83" s="6"/>
    </row>
    <row r="84" spans="1:4" ht="15" x14ac:dyDescent="0.25">
      <c r="A84" s="95" t="s">
        <v>72</v>
      </c>
      <c r="B84" s="95"/>
      <c r="C84" s="23">
        <f>SUM(C78:C83)</f>
        <v>0</v>
      </c>
      <c r="D84" s="6"/>
    </row>
    <row r="85" spans="1:4" x14ac:dyDescent="0.2">
      <c r="A85" s="6"/>
      <c r="B85" s="6"/>
      <c r="C85" s="6"/>
      <c r="D85" s="6"/>
    </row>
    <row r="86" spans="1:4" ht="15" x14ac:dyDescent="0.25">
      <c r="A86" s="100" t="s">
        <v>73</v>
      </c>
      <c r="B86" s="100"/>
      <c r="C86" s="87">
        <f>C69+C74+C84</f>
        <v>3220.8688085000003</v>
      </c>
      <c r="D86" s="6"/>
    </row>
    <row r="87" spans="1:4" ht="15" x14ac:dyDescent="0.25">
      <c r="A87" s="102" t="s">
        <v>74</v>
      </c>
      <c r="B87" s="102"/>
      <c r="C87" s="15">
        <v>1</v>
      </c>
      <c r="D87" s="6"/>
    </row>
    <row r="88" spans="1:4" ht="15" x14ac:dyDescent="0.25">
      <c r="A88" s="100" t="s">
        <v>75</v>
      </c>
      <c r="B88" s="100"/>
      <c r="C88" s="87">
        <f>C86*C87</f>
        <v>3220.8688085000003</v>
      </c>
      <c r="D88" s="6"/>
    </row>
    <row r="89" spans="1:4" x14ac:dyDescent="0.2">
      <c r="A89" s="6"/>
      <c r="B89" s="6"/>
      <c r="C89" s="6"/>
      <c r="D89" s="6"/>
    </row>
    <row r="90" spans="1:4" x14ac:dyDescent="0.2">
      <c r="A90" s="6"/>
      <c r="B90" s="6"/>
      <c r="C90" s="6"/>
      <c r="D90" s="6"/>
    </row>
    <row r="91" spans="1:4" x14ac:dyDescent="0.2">
      <c r="A91" s="6"/>
      <c r="B91" s="6"/>
      <c r="C91" s="6"/>
      <c r="D91" s="6"/>
    </row>
    <row r="92" spans="1:4" x14ac:dyDescent="0.2">
      <c r="A92" s="6"/>
      <c r="B92" s="6"/>
      <c r="C92" s="6"/>
      <c r="D92" s="6"/>
    </row>
  </sheetData>
  <sheetProtection algorithmName="SHA-512" hashValue="3k6eNTKmKtt+PxySuJbtgJ9VFJu7Vh3K384EIf7AdkGPsUBjPX+gNKK4zvmVJvNYq8FVtIno2SVXfzT2E3y4zg==" saltValue="sGHEvXW9bld0xeo20lMZbw==" spinCount="100000" sheet="1" objects="1" scenarios="1"/>
  <mergeCells count="19">
    <mergeCell ref="A88:B88"/>
    <mergeCell ref="A71:C71"/>
    <mergeCell ref="A74:B74"/>
    <mergeCell ref="A76:C76"/>
    <mergeCell ref="A84:B84"/>
    <mergeCell ref="A86:B86"/>
    <mergeCell ref="A87:B87"/>
    <mergeCell ref="A69:B69"/>
    <mergeCell ref="A1:C1"/>
    <mergeCell ref="A10:C10"/>
    <mergeCell ref="A11:C11"/>
    <mergeCell ref="A12:C12"/>
    <mergeCell ref="A19:C19"/>
    <mergeCell ref="A20:C20"/>
    <mergeCell ref="A29:C29"/>
    <mergeCell ref="A35:C35"/>
    <mergeCell ref="A39:C39"/>
    <mergeCell ref="A47:C47"/>
    <mergeCell ref="A59:C59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"/>
  <sheetViews>
    <sheetView workbookViewId="0">
      <selection activeCell="E8" sqref="E8"/>
    </sheetView>
  </sheetViews>
  <sheetFormatPr defaultColWidth="11.5703125" defaultRowHeight="12.75" x14ac:dyDescent="0.2"/>
  <cols>
    <col min="1" max="1" width="30.140625" customWidth="1"/>
    <col min="2" max="2" width="9.85546875" customWidth="1"/>
    <col min="5" max="5" width="8.7109375" customWidth="1"/>
    <col min="6" max="6" width="9.28515625" customWidth="1"/>
    <col min="7" max="7" width="10.7109375" customWidth="1"/>
    <col min="9" max="9" width="10.7109375" customWidth="1"/>
    <col min="11" max="11" width="13.5703125" customWidth="1"/>
  </cols>
  <sheetData>
    <row r="1" spans="1:12" ht="19.5" x14ac:dyDescent="0.2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28"/>
    </row>
    <row r="2" spans="1:12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1" customFormat="1" ht="15" x14ac:dyDescent="0.25">
      <c r="A3" s="105" t="s">
        <v>185</v>
      </c>
      <c r="B3" s="106"/>
      <c r="C3" s="106"/>
      <c r="D3" s="6"/>
      <c r="E3" s="6"/>
      <c r="F3" s="6"/>
      <c r="G3" s="6"/>
      <c r="H3" s="6"/>
      <c r="I3" s="6"/>
      <c r="J3" s="6"/>
      <c r="K3" s="6"/>
    </row>
    <row r="4" spans="1:12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x14ac:dyDescent="0.2">
      <c r="A5" s="29" t="s">
        <v>184</v>
      </c>
      <c r="B5" s="29"/>
      <c r="C5" s="29"/>
      <c r="D5" s="28"/>
      <c r="E5" s="28"/>
      <c r="F5" s="28"/>
      <c r="G5" s="28"/>
      <c r="H5" s="28"/>
      <c r="I5" s="28"/>
      <c r="J5" s="28"/>
      <c r="K5" s="28"/>
      <c r="L5" s="28"/>
    </row>
    <row r="6" spans="1:12" ht="14.65" customHeight="1" x14ac:dyDescent="0.2">
      <c r="A6" s="103" t="s">
        <v>80</v>
      </c>
      <c r="B6" s="103" t="s">
        <v>81</v>
      </c>
      <c r="C6" s="104" t="s">
        <v>82</v>
      </c>
      <c r="D6" s="30" t="s">
        <v>83</v>
      </c>
      <c r="E6" s="103" t="s">
        <v>84</v>
      </c>
      <c r="F6" s="103" t="s">
        <v>85</v>
      </c>
      <c r="G6" s="103" t="s">
        <v>86</v>
      </c>
      <c r="H6" s="103"/>
      <c r="I6" s="103" t="s">
        <v>87</v>
      </c>
      <c r="J6" s="103"/>
      <c r="K6" s="104" t="s">
        <v>88</v>
      </c>
      <c r="L6" s="28"/>
    </row>
    <row r="7" spans="1:12" ht="25.5" x14ac:dyDescent="0.2">
      <c r="A7" s="103"/>
      <c r="B7" s="103"/>
      <c r="C7" s="104"/>
      <c r="D7" s="30" t="s">
        <v>89</v>
      </c>
      <c r="E7" s="103"/>
      <c r="F7" s="103"/>
      <c r="G7" s="30" t="s">
        <v>90</v>
      </c>
      <c r="H7" s="31" t="s">
        <v>91</v>
      </c>
      <c r="I7" s="30" t="s">
        <v>90</v>
      </c>
      <c r="J7" s="31" t="s">
        <v>91</v>
      </c>
      <c r="K7" s="104"/>
      <c r="L7" s="28"/>
    </row>
    <row r="8" spans="1:12" ht="25.5" x14ac:dyDescent="0.2">
      <c r="A8" s="31" t="s">
        <v>92</v>
      </c>
      <c r="B8" s="30" t="s">
        <v>93</v>
      </c>
      <c r="C8" s="32">
        <v>10</v>
      </c>
      <c r="D8" s="27"/>
      <c r="E8" s="30">
        <v>1.2194</v>
      </c>
      <c r="F8" s="32">
        <f>E8*D8</f>
        <v>0</v>
      </c>
      <c r="G8" s="32">
        <f>F8*0.1</f>
        <v>0</v>
      </c>
      <c r="H8" s="32">
        <f>F8*0.9</f>
        <v>0</v>
      </c>
      <c r="I8" s="32">
        <f>G8*C8</f>
        <v>0</v>
      </c>
      <c r="J8" s="32">
        <f>H8*C8</f>
        <v>0</v>
      </c>
      <c r="K8" s="32">
        <f>I8+J8</f>
        <v>0</v>
      </c>
      <c r="L8" s="28"/>
    </row>
    <row r="9" spans="1:12" x14ac:dyDescent="0.2">
      <c r="A9" s="33" t="s">
        <v>94</v>
      </c>
      <c r="B9" s="107">
        <f>K8</f>
        <v>0</v>
      </c>
      <c r="C9" s="107"/>
      <c r="D9" s="107"/>
      <c r="E9" s="107"/>
      <c r="F9" s="107"/>
      <c r="G9" s="107"/>
      <c r="H9" s="107"/>
      <c r="I9" s="107"/>
      <c r="J9" s="107"/>
      <c r="K9" s="107"/>
      <c r="L9" s="28"/>
    </row>
    <row r="10" spans="1:12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2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12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</sheetData>
  <sheetProtection password="D083" sheet="1"/>
  <mergeCells count="11">
    <mergeCell ref="I6:J6"/>
    <mergeCell ref="K6:K7"/>
    <mergeCell ref="A3:C3"/>
    <mergeCell ref="B9:K9"/>
    <mergeCell ref="A1:K1"/>
    <mergeCell ref="A6:A7"/>
    <mergeCell ref="B6:B7"/>
    <mergeCell ref="C6:C7"/>
    <mergeCell ref="E6:E7"/>
    <mergeCell ref="F6:F7"/>
    <mergeCell ref="G6:H6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5"/>
  <sheetViews>
    <sheetView workbookViewId="0">
      <selection activeCell="C16" sqref="C16"/>
    </sheetView>
  </sheetViews>
  <sheetFormatPr defaultColWidth="9" defaultRowHeight="14.25" x14ac:dyDescent="0.2"/>
  <cols>
    <col min="1" max="1" width="36.42578125" style="4" customWidth="1"/>
    <col min="2" max="2" width="12.7109375" style="4" customWidth="1"/>
    <col min="3" max="3" width="18.5703125" style="4" customWidth="1"/>
    <col min="4" max="4" width="17.140625" style="4" customWidth="1"/>
    <col min="5" max="5" width="12.140625" style="4" customWidth="1"/>
    <col min="6" max="6" width="15.42578125" style="4" customWidth="1"/>
    <col min="7" max="7" width="14.42578125" style="4" customWidth="1"/>
    <col min="8" max="8" width="13.85546875" style="4" customWidth="1"/>
    <col min="9" max="9" width="17.7109375" style="4" customWidth="1"/>
    <col min="10" max="16384" width="9" style="4"/>
  </cols>
  <sheetData>
    <row r="1" spans="1:11" ht="19.5" x14ac:dyDescent="0.2">
      <c r="A1" s="108" t="s">
        <v>0</v>
      </c>
      <c r="B1" s="108"/>
      <c r="C1" s="108"/>
      <c r="D1" s="108"/>
      <c r="E1" s="108"/>
      <c r="F1" s="108"/>
      <c r="G1" s="34"/>
      <c r="H1" s="34"/>
    </row>
    <row r="2" spans="1:11" x14ac:dyDescent="0.2">
      <c r="A2" s="34"/>
      <c r="B2" s="34"/>
      <c r="C2" s="34"/>
      <c r="D2" s="34"/>
      <c r="E2" s="34"/>
      <c r="F2" s="34"/>
      <c r="G2" s="34"/>
      <c r="H2" s="34"/>
    </row>
    <row r="3" spans="1:11" s="1" customFormat="1" ht="15" x14ac:dyDescent="0.25">
      <c r="A3" s="109" t="s">
        <v>185</v>
      </c>
      <c r="B3" s="110"/>
      <c r="C3" s="6"/>
      <c r="D3" s="6"/>
      <c r="E3" s="6"/>
      <c r="F3" s="6"/>
      <c r="G3" s="6"/>
      <c r="H3" s="6"/>
      <c r="I3" s="6"/>
      <c r="J3" s="6"/>
      <c r="K3" s="6"/>
    </row>
    <row r="4" spans="1:11" x14ac:dyDescent="0.2">
      <c r="A4" s="34"/>
      <c r="B4" s="34"/>
      <c r="C4" s="34"/>
      <c r="D4" s="34"/>
      <c r="E4" s="34"/>
      <c r="F4" s="34"/>
      <c r="G4" s="34"/>
      <c r="H4" s="34"/>
    </row>
    <row r="5" spans="1:11" ht="15" x14ac:dyDescent="0.2">
      <c r="A5" s="35" t="s">
        <v>95</v>
      </c>
      <c r="B5" s="36"/>
      <c r="C5" s="36"/>
      <c r="D5" s="37"/>
      <c r="E5" s="37"/>
      <c r="F5" s="37"/>
      <c r="G5" s="34"/>
      <c r="H5" s="34"/>
    </row>
    <row r="6" spans="1:11" ht="15" x14ac:dyDescent="0.25">
      <c r="A6" s="38" t="s">
        <v>96</v>
      </c>
      <c r="B6" s="39" t="s">
        <v>97</v>
      </c>
      <c r="C6" s="39" t="s">
        <v>98</v>
      </c>
      <c r="D6" s="40" t="s">
        <v>99</v>
      </c>
      <c r="E6" s="41" t="s">
        <v>100</v>
      </c>
      <c r="F6" s="28" t="s">
        <v>101</v>
      </c>
      <c r="G6" s="34"/>
      <c r="H6" s="34"/>
    </row>
    <row r="7" spans="1:11" s="5" customFormat="1" x14ac:dyDescent="0.2">
      <c r="A7" s="42" t="s">
        <v>102</v>
      </c>
      <c r="B7" s="43" t="s">
        <v>103</v>
      </c>
      <c r="C7" s="44">
        <v>1</v>
      </c>
      <c r="D7" s="91"/>
      <c r="E7" s="45">
        <f t="shared" ref="E7:E17" si="0">D7*C7</f>
        <v>0</v>
      </c>
      <c r="F7" s="46">
        <f t="shared" ref="F7:F17" si="1">E7/12</f>
        <v>0</v>
      </c>
      <c r="G7" s="47"/>
      <c r="H7" s="47"/>
    </row>
    <row r="8" spans="1:11" s="5" customFormat="1" x14ac:dyDescent="0.2">
      <c r="A8" s="48" t="s">
        <v>104</v>
      </c>
      <c r="B8" s="49" t="s">
        <v>103</v>
      </c>
      <c r="C8" s="44">
        <v>2</v>
      </c>
      <c r="D8" s="92"/>
      <c r="E8" s="45">
        <f t="shared" si="0"/>
        <v>0</v>
      </c>
      <c r="F8" s="46">
        <f t="shared" si="1"/>
        <v>0</v>
      </c>
      <c r="G8" s="47"/>
      <c r="H8" s="47"/>
    </row>
    <row r="9" spans="1:11" s="5" customFormat="1" x14ac:dyDescent="0.2">
      <c r="A9" s="48" t="s">
        <v>179</v>
      </c>
      <c r="B9" s="49" t="s">
        <v>103</v>
      </c>
      <c r="C9" s="44">
        <v>2</v>
      </c>
      <c r="D9" s="92"/>
      <c r="E9" s="45">
        <f>D9*C9</f>
        <v>0</v>
      </c>
      <c r="F9" s="46">
        <f>E9/12</f>
        <v>0</v>
      </c>
      <c r="G9" s="47"/>
      <c r="H9" s="47"/>
    </row>
    <row r="10" spans="1:11" s="5" customFormat="1" x14ac:dyDescent="0.2">
      <c r="A10" s="48" t="s">
        <v>180</v>
      </c>
      <c r="B10" s="49" t="s">
        <v>103</v>
      </c>
      <c r="C10" s="44">
        <v>1</v>
      </c>
      <c r="D10" s="92"/>
      <c r="E10" s="45">
        <f t="shared" si="0"/>
        <v>0</v>
      </c>
      <c r="F10" s="46">
        <f t="shared" si="1"/>
        <v>0</v>
      </c>
      <c r="G10" s="47"/>
      <c r="H10" s="47"/>
    </row>
    <row r="11" spans="1:11" s="5" customFormat="1" x14ac:dyDescent="0.2">
      <c r="A11" s="48" t="s">
        <v>106</v>
      </c>
      <c r="B11" s="49" t="s">
        <v>103</v>
      </c>
      <c r="C11" s="44">
        <v>1</v>
      </c>
      <c r="D11" s="92"/>
      <c r="E11" s="45">
        <f t="shared" si="0"/>
        <v>0</v>
      </c>
      <c r="F11" s="46">
        <f t="shared" si="1"/>
        <v>0</v>
      </c>
      <c r="G11" s="47"/>
      <c r="H11" s="47"/>
    </row>
    <row r="12" spans="1:11" s="5" customFormat="1" x14ac:dyDescent="0.2">
      <c r="A12" s="48" t="s">
        <v>107</v>
      </c>
      <c r="B12" s="49" t="s">
        <v>108</v>
      </c>
      <c r="C12" s="44">
        <v>2</v>
      </c>
      <c r="D12" s="92"/>
      <c r="E12" s="45">
        <f t="shared" si="0"/>
        <v>0</v>
      </c>
      <c r="F12" s="46">
        <f t="shared" si="1"/>
        <v>0</v>
      </c>
      <c r="G12" s="47"/>
      <c r="H12" s="47"/>
    </row>
    <row r="13" spans="1:11" s="5" customFormat="1" x14ac:dyDescent="0.2">
      <c r="A13" s="48" t="s">
        <v>109</v>
      </c>
      <c r="B13" s="49" t="s">
        <v>108</v>
      </c>
      <c r="C13" s="44">
        <v>3</v>
      </c>
      <c r="D13" s="92"/>
      <c r="E13" s="45">
        <f t="shared" si="0"/>
        <v>0</v>
      </c>
      <c r="F13" s="46">
        <f t="shared" si="1"/>
        <v>0</v>
      </c>
      <c r="G13" s="47"/>
      <c r="H13" s="47"/>
    </row>
    <row r="14" spans="1:11" s="5" customFormat="1" x14ac:dyDescent="0.2">
      <c r="A14" s="48" t="s">
        <v>110</v>
      </c>
      <c r="B14" s="49" t="s">
        <v>103</v>
      </c>
      <c r="C14" s="44">
        <v>1</v>
      </c>
      <c r="D14" s="92"/>
      <c r="E14" s="45">
        <f t="shared" si="0"/>
        <v>0</v>
      </c>
      <c r="F14" s="46">
        <f t="shared" si="1"/>
        <v>0</v>
      </c>
      <c r="G14" s="47"/>
      <c r="H14" s="47"/>
    </row>
    <row r="15" spans="1:11" s="5" customFormat="1" x14ac:dyDescent="0.2">
      <c r="A15" s="50" t="s">
        <v>111</v>
      </c>
      <c r="B15" s="51" t="s">
        <v>103</v>
      </c>
      <c r="C15" s="44">
        <v>1</v>
      </c>
      <c r="D15" s="92"/>
      <c r="E15" s="45">
        <f t="shared" si="0"/>
        <v>0</v>
      </c>
      <c r="F15" s="46">
        <f t="shared" si="1"/>
        <v>0</v>
      </c>
      <c r="G15" s="47"/>
      <c r="H15" s="47"/>
    </row>
    <row r="16" spans="1:11" s="5" customFormat="1" x14ac:dyDescent="0.2">
      <c r="A16" s="48" t="s">
        <v>112</v>
      </c>
      <c r="B16" s="49" t="s">
        <v>108</v>
      </c>
      <c r="C16" s="44">
        <v>8</v>
      </c>
      <c r="D16" s="92"/>
      <c r="E16" s="45">
        <f t="shared" si="0"/>
        <v>0</v>
      </c>
      <c r="F16" s="46">
        <f t="shared" si="1"/>
        <v>0</v>
      </c>
      <c r="G16" s="47"/>
      <c r="H16" s="47"/>
    </row>
    <row r="17" spans="1:8" s="5" customFormat="1" x14ac:dyDescent="0.2">
      <c r="A17" s="48" t="s">
        <v>113</v>
      </c>
      <c r="B17" s="49" t="s">
        <v>114</v>
      </c>
      <c r="C17" s="44">
        <v>8</v>
      </c>
      <c r="D17" s="92"/>
      <c r="E17" s="45">
        <f t="shared" si="0"/>
        <v>0</v>
      </c>
      <c r="F17" s="46">
        <f t="shared" si="1"/>
        <v>0</v>
      </c>
      <c r="G17" s="47"/>
      <c r="H17" s="47"/>
    </row>
    <row r="18" spans="1:8" s="5" customFormat="1" ht="15" x14ac:dyDescent="0.2">
      <c r="A18" s="52" t="s">
        <v>115</v>
      </c>
      <c r="B18" s="53"/>
      <c r="C18" s="54"/>
      <c r="D18" s="55"/>
      <c r="E18" s="56">
        <f>SUM(E7:E17)</f>
        <v>0</v>
      </c>
      <c r="F18" s="57">
        <f>SUM(F7:F17)</f>
        <v>0</v>
      </c>
      <c r="G18" s="47"/>
      <c r="H18" s="47"/>
    </row>
    <row r="19" spans="1:8" ht="15" x14ac:dyDescent="0.25">
      <c r="A19" s="34"/>
      <c r="B19" s="34"/>
      <c r="C19" s="58" t="s">
        <v>116</v>
      </c>
      <c r="D19" s="59"/>
      <c r="E19" s="60">
        <v>4</v>
      </c>
      <c r="F19" s="61">
        <f>F18*E19</f>
        <v>0</v>
      </c>
      <c r="G19" s="34"/>
      <c r="H19" s="34"/>
    </row>
    <row r="20" spans="1:8" x14ac:dyDescent="0.2">
      <c r="A20" s="34"/>
      <c r="B20" s="34"/>
      <c r="C20" s="34"/>
      <c r="D20" s="34"/>
      <c r="E20" s="34"/>
      <c r="F20" s="34"/>
      <c r="G20" s="34"/>
      <c r="H20" s="34"/>
    </row>
    <row r="21" spans="1:8" x14ac:dyDescent="0.2">
      <c r="A21" s="34"/>
      <c r="B21" s="34"/>
      <c r="C21" s="34"/>
      <c r="D21" s="34"/>
      <c r="E21" s="34"/>
      <c r="F21" s="34"/>
      <c r="G21" s="34"/>
      <c r="H21" s="34"/>
    </row>
    <row r="22" spans="1:8" ht="15" x14ac:dyDescent="0.2">
      <c r="A22" s="35" t="s">
        <v>117</v>
      </c>
      <c r="B22" s="36"/>
      <c r="C22" s="36"/>
      <c r="D22" s="37"/>
      <c r="E22" s="37"/>
      <c r="F22" s="37"/>
      <c r="G22" s="34"/>
      <c r="H22" s="34"/>
    </row>
    <row r="23" spans="1:8" ht="15" x14ac:dyDescent="0.25">
      <c r="A23" s="38" t="s">
        <v>96</v>
      </c>
      <c r="B23" s="39" t="s">
        <v>97</v>
      </c>
      <c r="C23" s="39" t="s">
        <v>98</v>
      </c>
      <c r="D23" s="40" t="s">
        <v>99</v>
      </c>
      <c r="E23" s="41" t="s">
        <v>100</v>
      </c>
      <c r="F23" s="28" t="s">
        <v>101</v>
      </c>
      <c r="G23" s="34"/>
      <c r="H23" s="34"/>
    </row>
    <row r="24" spans="1:8" s="5" customFormat="1" x14ac:dyDescent="0.2">
      <c r="A24" s="42" t="s">
        <v>102</v>
      </c>
      <c r="B24" s="43" t="s">
        <v>103</v>
      </c>
      <c r="C24" s="44">
        <v>1</v>
      </c>
      <c r="D24" s="91"/>
      <c r="E24" s="45">
        <f t="shared" ref="E24:E29" si="2">D24*C24</f>
        <v>0</v>
      </c>
      <c r="F24" s="46">
        <f t="shared" ref="F24:F29" si="3">E24/12</f>
        <v>0</v>
      </c>
      <c r="G24" s="47"/>
      <c r="H24" s="47"/>
    </row>
    <row r="25" spans="1:8" s="5" customFormat="1" x14ac:dyDescent="0.2">
      <c r="A25" s="48" t="s">
        <v>104</v>
      </c>
      <c r="B25" s="49" t="s">
        <v>103</v>
      </c>
      <c r="C25" s="44">
        <v>2</v>
      </c>
      <c r="D25" s="92"/>
      <c r="E25" s="45">
        <f t="shared" si="2"/>
        <v>0</v>
      </c>
      <c r="F25" s="46">
        <f t="shared" si="3"/>
        <v>0</v>
      </c>
      <c r="G25" s="47"/>
      <c r="H25" s="47"/>
    </row>
    <row r="26" spans="1:8" s="5" customFormat="1" x14ac:dyDescent="0.2">
      <c r="A26" s="48" t="s">
        <v>105</v>
      </c>
      <c r="B26" s="49" t="s">
        <v>103</v>
      </c>
      <c r="C26" s="44">
        <v>2</v>
      </c>
      <c r="D26" s="92"/>
      <c r="E26" s="45">
        <f t="shared" si="2"/>
        <v>0</v>
      </c>
      <c r="F26" s="46">
        <f t="shared" si="3"/>
        <v>0</v>
      </c>
      <c r="G26" s="47"/>
      <c r="H26" s="47"/>
    </row>
    <row r="27" spans="1:8" s="5" customFormat="1" x14ac:dyDescent="0.2">
      <c r="A27" s="48" t="s">
        <v>106</v>
      </c>
      <c r="B27" s="49" t="s">
        <v>103</v>
      </c>
      <c r="C27" s="44">
        <v>1</v>
      </c>
      <c r="D27" s="92"/>
      <c r="E27" s="45">
        <f t="shared" si="2"/>
        <v>0</v>
      </c>
      <c r="F27" s="46">
        <f t="shared" si="3"/>
        <v>0</v>
      </c>
      <c r="G27" s="47"/>
      <c r="H27" s="47"/>
    </row>
    <row r="28" spans="1:8" s="5" customFormat="1" x14ac:dyDescent="0.2">
      <c r="A28" s="48" t="s">
        <v>107</v>
      </c>
      <c r="B28" s="49" t="s">
        <v>108</v>
      </c>
      <c r="C28" s="44">
        <v>2</v>
      </c>
      <c r="D28" s="92"/>
      <c r="E28" s="45">
        <f t="shared" si="2"/>
        <v>0</v>
      </c>
      <c r="F28" s="46">
        <f t="shared" si="3"/>
        <v>0</v>
      </c>
      <c r="G28" s="47"/>
      <c r="H28" s="47"/>
    </row>
    <row r="29" spans="1:8" s="5" customFormat="1" x14ac:dyDescent="0.2">
      <c r="A29" s="48" t="s">
        <v>109</v>
      </c>
      <c r="B29" s="49" t="s">
        <v>108</v>
      </c>
      <c r="C29" s="44">
        <v>3</v>
      </c>
      <c r="D29" s="92"/>
      <c r="E29" s="45">
        <f t="shared" si="2"/>
        <v>0</v>
      </c>
      <c r="F29" s="46">
        <f t="shared" si="3"/>
        <v>0</v>
      </c>
      <c r="G29" s="47"/>
      <c r="H29" s="47"/>
    </row>
    <row r="30" spans="1:8" s="5" customFormat="1" ht="15" x14ac:dyDescent="0.2">
      <c r="A30" s="52" t="s">
        <v>118</v>
      </c>
      <c r="B30" s="53"/>
      <c r="C30" s="54"/>
      <c r="D30" s="55"/>
      <c r="E30" s="56">
        <f>SUM(E24:E29)</f>
        <v>0</v>
      </c>
      <c r="F30" s="57">
        <f>SUM(F24:F29)</f>
        <v>0</v>
      </c>
      <c r="G30" s="47"/>
      <c r="H30" s="47"/>
    </row>
    <row r="31" spans="1:8" ht="15" x14ac:dyDescent="0.25">
      <c r="A31" s="34"/>
      <c r="B31" s="34"/>
      <c r="C31" s="58" t="s">
        <v>119</v>
      </c>
      <c r="D31" s="62"/>
      <c r="E31" s="58">
        <v>1</v>
      </c>
      <c r="F31" s="61">
        <f>F30*E31</f>
        <v>0</v>
      </c>
      <c r="G31" s="34"/>
      <c r="H31" s="34"/>
    </row>
    <row r="32" spans="1:8" x14ac:dyDescent="0.2">
      <c r="A32" s="34"/>
      <c r="B32" s="34"/>
      <c r="C32" s="34"/>
      <c r="D32" s="34"/>
      <c r="E32" s="34"/>
      <c r="F32" s="34"/>
      <c r="G32" s="34"/>
      <c r="H32" s="34"/>
    </row>
    <row r="33" spans="1:8" x14ac:dyDescent="0.2">
      <c r="A33" s="34"/>
      <c r="B33" s="34"/>
      <c r="C33" s="34"/>
      <c r="D33" s="34"/>
      <c r="E33" s="34"/>
      <c r="F33" s="34"/>
      <c r="G33" s="34"/>
      <c r="H33" s="34"/>
    </row>
    <row r="34" spans="1:8" x14ac:dyDescent="0.2">
      <c r="A34" s="34"/>
      <c r="B34" s="34"/>
      <c r="C34" s="34"/>
      <c r="D34" s="34"/>
      <c r="E34" s="34"/>
      <c r="F34" s="34"/>
      <c r="G34" s="34"/>
      <c r="H34" s="34"/>
    </row>
    <row r="35" spans="1:8" x14ac:dyDescent="0.2">
      <c r="A35" s="34"/>
      <c r="B35" s="34"/>
      <c r="C35" s="34"/>
      <c r="D35" s="34"/>
      <c r="E35" s="34"/>
      <c r="F35" s="34"/>
      <c r="G35" s="34"/>
      <c r="H35" s="34"/>
    </row>
  </sheetData>
  <sheetProtection algorithmName="SHA-512" hashValue="029GPwf9M8Dlu3f8tbGa+C53VBJKNKo1fnh1zyTJSAF8nFxZOMKnaLMsup2W2ZnZC01Qgep6kxaSSviL58Lhsg==" saltValue="3E7EHgAZxpllRCEsmmXf3Q==" spinCount="100000" sheet="1"/>
  <mergeCells count="2">
    <mergeCell ref="A1:F1"/>
    <mergeCell ref="A3:B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5"/>
  <sheetViews>
    <sheetView tabSelected="1" zoomScale="90" zoomScaleNormal="90" workbookViewId="0">
      <selection sqref="A1:F1"/>
    </sheetView>
  </sheetViews>
  <sheetFormatPr defaultColWidth="11.5703125" defaultRowHeight="12.75" x14ac:dyDescent="0.2"/>
  <cols>
    <col min="1" max="1" width="45.140625" customWidth="1"/>
    <col min="2" max="2" width="11.42578125" customWidth="1"/>
    <col min="3" max="3" width="12.28515625" customWidth="1"/>
    <col min="4" max="4" width="14.7109375" customWidth="1"/>
    <col min="5" max="5" width="10.85546875" customWidth="1"/>
    <col min="6" max="6" width="14.140625" customWidth="1"/>
  </cols>
  <sheetData>
    <row r="1" spans="1:11" ht="19.5" x14ac:dyDescent="0.2">
      <c r="A1" s="96" t="s">
        <v>0</v>
      </c>
      <c r="B1" s="96"/>
      <c r="C1" s="96"/>
      <c r="D1" s="96"/>
      <c r="E1" s="96"/>
      <c r="F1" s="96"/>
      <c r="G1" s="28"/>
    </row>
    <row r="2" spans="1:11" x14ac:dyDescent="0.2">
      <c r="A2" s="28"/>
      <c r="B2" s="28"/>
      <c r="C2" s="28"/>
      <c r="D2" s="28"/>
      <c r="E2" s="28"/>
      <c r="F2" s="28"/>
      <c r="G2" s="28"/>
    </row>
    <row r="3" spans="1:11" s="1" customFormat="1" ht="15" x14ac:dyDescent="0.25">
      <c r="A3" s="109" t="s">
        <v>185</v>
      </c>
      <c r="B3" s="110"/>
      <c r="C3" s="6"/>
      <c r="D3" s="6"/>
      <c r="E3" s="6"/>
      <c r="F3" s="6"/>
      <c r="G3" s="6"/>
      <c r="H3" s="6"/>
      <c r="I3" s="6"/>
      <c r="J3" s="6"/>
      <c r="K3" s="6"/>
    </row>
    <row r="4" spans="1:11" x14ac:dyDescent="0.2">
      <c r="A4" s="28"/>
      <c r="B4" s="28"/>
      <c r="C4" s="28"/>
      <c r="D4" s="28"/>
      <c r="E4" s="28"/>
      <c r="F4" s="28"/>
      <c r="G4" s="28"/>
    </row>
    <row r="5" spans="1:11" x14ac:dyDescent="0.2">
      <c r="A5" s="63" t="s">
        <v>120</v>
      </c>
      <c r="B5" s="28"/>
      <c r="C5" s="28"/>
      <c r="D5" s="28"/>
      <c r="E5" s="28"/>
      <c r="F5" s="28"/>
      <c r="G5" s="28"/>
    </row>
    <row r="6" spans="1:11" x14ac:dyDescent="0.2">
      <c r="A6" s="28"/>
      <c r="B6" s="28"/>
      <c r="C6" s="28"/>
      <c r="D6" s="28"/>
      <c r="E6" s="28"/>
      <c r="F6" s="28"/>
      <c r="G6" s="28"/>
    </row>
    <row r="7" spans="1:11" x14ac:dyDescent="0.2">
      <c r="A7" s="63" t="s">
        <v>186</v>
      </c>
      <c r="B7" s="28"/>
      <c r="C7" s="28"/>
      <c r="D7" s="28"/>
      <c r="E7" s="28"/>
      <c r="F7" s="28"/>
      <c r="G7" s="28"/>
    </row>
    <row r="8" spans="1:11" x14ac:dyDescent="0.2">
      <c r="A8" s="28"/>
      <c r="B8" s="28"/>
      <c r="C8" s="28"/>
      <c r="D8" s="28"/>
      <c r="E8" s="28"/>
      <c r="F8" s="28"/>
      <c r="G8" s="28"/>
    </row>
    <row r="9" spans="1:11" x14ac:dyDescent="0.2">
      <c r="A9" s="28" t="s">
        <v>121</v>
      </c>
      <c r="B9" s="28"/>
      <c r="C9" s="28"/>
      <c r="D9" s="28"/>
      <c r="E9" s="28"/>
      <c r="F9" s="28"/>
      <c r="G9" s="28"/>
    </row>
    <row r="10" spans="1:11" x14ac:dyDescent="0.2">
      <c r="A10" s="64" t="s">
        <v>96</v>
      </c>
      <c r="B10" s="64" t="s">
        <v>97</v>
      </c>
      <c r="C10" s="64" t="s">
        <v>98</v>
      </c>
      <c r="D10" s="64" t="s">
        <v>122</v>
      </c>
      <c r="E10" s="64" t="s">
        <v>27</v>
      </c>
      <c r="F10" s="64" t="s">
        <v>123</v>
      </c>
      <c r="G10" s="28"/>
    </row>
    <row r="11" spans="1:11" x14ac:dyDescent="0.2">
      <c r="A11" s="20" t="s">
        <v>124</v>
      </c>
      <c r="B11" s="65" t="s">
        <v>97</v>
      </c>
      <c r="C11" s="66">
        <v>1</v>
      </c>
      <c r="D11" s="67"/>
      <c r="E11" s="68">
        <f>D11*C11</f>
        <v>0</v>
      </c>
      <c r="F11" s="28"/>
      <c r="G11" s="28"/>
    </row>
    <row r="12" spans="1:11" x14ac:dyDescent="0.2">
      <c r="A12" s="20" t="s">
        <v>125</v>
      </c>
      <c r="B12" s="65" t="s">
        <v>97</v>
      </c>
      <c r="C12" s="66">
        <v>1</v>
      </c>
      <c r="D12" s="67"/>
      <c r="E12" s="68">
        <f>D12*C12</f>
        <v>0</v>
      </c>
      <c r="F12" s="28"/>
      <c r="G12" s="28"/>
    </row>
    <row r="13" spans="1:11" x14ac:dyDescent="0.2">
      <c r="A13" s="20" t="s">
        <v>126</v>
      </c>
      <c r="B13" s="65" t="s">
        <v>5</v>
      </c>
      <c r="C13" s="66">
        <v>70</v>
      </c>
      <c r="D13" s="67"/>
      <c r="E13" s="68">
        <f>D13*C13/100</f>
        <v>0</v>
      </c>
      <c r="F13" s="28"/>
      <c r="G13" s="28"/>
    </row>
    <row r="14" spans="1:11" x14ac:dyDescent="0.2">
      <c r="A14" s="20" t="s">
        <v>127</v>
      </c>
      <c r="B14" s="65" t="s">
        <v>5</v>
      </c>
      <c r="C14" s="66">
        <v>70</v>
      </c>
      <c r="D14" s="67"/>
      <c r="E14" s="68">
        <f>D14*C14/100</f>
        <v>0</v>
      </c>
      <c r="F14" s="28"/>
      <c r="G14" s="28"/>
    </row>
    <row r="15" spans="1:11" x14ac:dyDescent="0.2">
      <c r="A15" s="20" t="s">
        <v>128</v>
      </c>
      <c r="B15" s="65" t="s">
        <v>129</v>
      </c>
      <c r="C15" s="66">
        <v>60</v>
      </c>
      <c r="D15" s="67"/>
      <c r="E15" s="68">
        <f>D15/C15</f>
        <v>0</v>
      </c>
      <c r="F15" s="28"/>
      <c r="G15" s="28"/>
    </row>
    <row r="16" spans="1:11" x14ac:dyDescent="0.2">
      <c r="A16" s="28"/>
      <c r="B16" s="28"/>
      <c r="C16" s="28"/>
      <c r="D16" s="28"/>
      <c r="E16" s="28"/>
      <c r="F16" s="69">
        <f>E15</f>
        <v>0</v>
      </c>
      <c r="G16" s="28"/>
    </row>
    <row r="17" spans="1:7" x14ac:dyDescent="0.2">
      <c r="A17" s="28"/>
      <c r="B17" s="28"/>
      <c r="C17" s="28"/>
      <c r="D17" s="28"/>
      <c r="E17" s="28"/>
      <c r="F17" s="28"/>
      <c r="G17" s="28"/>
    </row>
    <row r="18" spans="1:7" x14ac:dyDescent="0.2">
      <c r="A18" s="28" t="s">
        <v>130</v>
      </c>
      <c r="B18" s="28"/>
      <c r="C18" s="28"/>
      <c r="D18" s="28"/>
      <c r="E18" s="28"/>
      <c r="F18" s="28"/>
      <c r="G18" s="28"/>
    </row>
    <row r="19" spans="1:7" x14ac:dyDescent="0.2">
      <c r="A19" s="64" t="s">
        <v>96</v>
      </c>
      <c r="B19" s="64" t="s">
        <v>97</v>
      </c>
      <c r="C19" s="64" t="s">
        <v>98</v>
      </c>
      <c r="D19" s="64" t="s">
        <v>122</v>
      </c>
      <c r="E19" s="64" t="s">
        <v>27</v>
      </c>
      <c r="F19" s="64" t="s">
        <v>123</v>
      </c>
      <c r="G19" s="28"/>
    </row>
    <row r="20" spans="1:7" x14ac:dyDescent="0.2">
      <c r="A20" s="20" t="s">
        <v>131</v>
      </c>
      <c r="B20" s="65" t="s">
        <v>97</v>
      </c>
      <c r="C20" s="66">
        <v>1</v>
      </c>
      <c r="D20" s="67"/>
      <c r="E20" s="68">
        <f>D20*C20</f>
        <v>0</v>
      </c>
      <c r="F20" s="28"/>
      <c r="G20" s="28"/>
    </row>
    <row r="21" spans="1:7" x14ac:dyDescent="0.2">
      <c r="A21" s="20" t="s">
        <v>132</v>
      </c>
      <c r="B21" s="65" t="s">
        <v>5</v>
      </c>
      <c r="C21" s="70">
        <v>0.8</v>
      </c>
      <c r="D21" s="67"/>
      <c r="E21" s="68">
        <f>D21*C21/100</f>
        <v>0</v>
      </c>
      <c r="F21" s="28"/>
      <c r="G21" s="28"/>
    </row>
    <row r="22" spans="1:7" x14ac:dyDescent="0.2">
      <c r="A22" s="28"/>
      <c r="B22" s="28"/>
      <c r="C22" s="28"/>
      <c r="D22" s="28"/>
      <c r="E22" s="28"/>
      <c r="F22" s="69">
        <f>E21</f>
        <v>0</v>
      </c>
      <c r="G22" s="28"/>
    </row>
    <row r="23" spans="1:7" x14ac:dyDescent="0.2">
      <c r="A23" s="28"/>
      <c r="B23" s="28"/>
      <c r="C23" s="28"/>
      <c r="D23" s="28"/>
      <c r="E23" s="28"/>
      <c r="F23" s="28"/>
      <c r="G23" s="28"/>
    </row>
    <row r="24" spans="1:7" x14ac:dyDescent="0.2">
      <c r="A24" s="28" t="s">
        <v>133</v>
      </c>
      <c r="B24" s="28"/>
      <c r="C24" s="28"/>
      <c r="D24" s="28"/>
      <c r="E24" s="28"/>
      <c r="F24" s="28"/>
      <c r="G24" s="28"/>
    </row>
    <row r="25" spans="1:7" x14ac:dyDescent="0.2">
      <c r="A25" s="64" t="s">
        <v>96</v>
      </c>
      <c r="B25" s="64" t="s">
        <v>97</v>
      </c>
      <c r="C25" s="64" t="s">
        <v>98</v>
      </c>
      <c r="D25" s="64" t="s">
        <v>122</v>
      </c>
      <c r="E25" s="64" t="s">
        <v>27</v>
      </c>
      <c r="F25" s="64" t="s">
        <v>123</v>
      </c>
      <c r="G25" s="28"/>
    </row>
    <row r="26" spans="1:7" x14ac:dyDescent="0.2">
      <c r="A26" s="20" t="s">
        <v>134</v>
      </c>
      <c r="B26" s="65" t="s">
        <v>97</v>
      </c>
      <c r="C26" s="66">
        <v>1</v>
      </c>
      <c r="D26" s="67"/>
      <c r="E26" s="68">
        <f>D26*C26</f>
        <v>0</v>
      </c>
      <c r="F26" s="28"/>
      <c r="G26" s="28"/>
    </row>
    <row r="27" spans="1:7" x14ac:dyDescent="0.2">
      <c r="A27" s="20" t="s">
        <v>135</v>
      </c>
      <c r="B27" s="65" t="s">
        <v>97</v>
      </c>
      <c r="C27" s="66">
        <v>1</v>
      </c>
      <c r="D27" s="71"/>
      <c r="E27" s="68">
        <f>D27*C27</f>
        <v>0</v>
      </c>
      <c r="F27" s="28"/>
      <c r="G27" s="28"/>
    </row>
    <row r="28" spans="1:7" x14ac:dyDescent="0.2">
      <c r="A28" s="20" t="s">
        <v>136</v>
      </c>
      <c r="B28" s="65" t="s">
        <v>97</v>
      </c>
      <c r="C28" s="66">
        <v>1</v>
      </c>
      <c r="D28" s="67"/>
      <c r="E28" s="68">
        <f>D28*C28</f>
        <v>0</v>
      </c>
      <c r="F28" s="28"/>
      <c r="G28" s="28"/>
    </row>
    <row r="29" spans="1:7" x14ac:dyDescent="0.2">
      <c r="A29" s="20" t="s">
        <v>137</v>
      </c>
      <c r="B29" s="65" t="s">
        <v>129</v>
      </c>
      <c r="C29" s="66">
        <v>12</v>
      </c>
      <c r="D29" s="67"/>
      <c r="E29" s="68">
        <f>D29/C29</f>
        <v>0</v>
      </c>
      <c r="F29" s="28"/>
      <c r="G29" s="28"/>
    </row>
    <row r="30" spans="1:7" x14ac:dyDescent="0.2">
      <c r="A30" s="28"/>
      <c r="B30" s="28"/>
      <c r="C30" s="28"/>
      <c r="D30" s="28"/>
      <c r="E30" s="28"/>
      <c r="F30" s="69">
        <f>E29</f>
        <v>0</v>
      </c>
      <c r="G30" s="28"/>
    </row>
    <row r="31" spans="1:7" x14ac:dyDescent="0.2">
      <c r="A31" s="28"/>
      <c r="B31" s="28"/>
      <c r="C31" s="28"/>
      <c r="D31" s="28"/>
      <c r="E31" s="28"/>
      <c r="F31" s="28"/>
      <c r="G31" s="28"/>
    </row>
    <row r="32" spans="1:7" x14ac:dyDescent="0.2">
      <c r="A32" s="28" t="s">
        <v>138</v>
      </c>
      <c r="B32" s="28"/>
      <c r="C32" s="28"/>
      <c r="D32" s="28"/>
      <c r="E32" s="28"/>
      <c r="F32" s="28"/>
      <c r="G32" s="28"/>
    </row>
    <row r="33" spans="1:7" x14ac:dyDescent="0.2">
      <c r="A33" s="64" t="s">
        <v>96</v>
      </c>
      <c r="B33" s="64" t="s">
        <v>97</v>
      </c>
      <c r="C33" s="64" t="s">
        <v>98</v>
      </c>
      <c r="D33" s="64" t="s">
        <v>122</v>
      </c>
      <c r="E33" s="64" t="s">
        <v>27</v>
      </c>
      <c r="F33" s="64" t="s">
        <v>123</v>
      </c>
      <c r="G33" s="28"/>
    </row>
    <row r="34" spans="1:7" x14ac:dyDescent="0.2">
      <c r="A34" s="20" t="s">
        <v>139</v>
      </c>
      <c r="B34" s="65" t="s">
        <v>140</v>
      </c>
      <c r="C34" s="68">
        <v>2</v>
      </c>
      <c r="D34" s="72"/>
      <c r="E34" s="68"/>
      <c r="F34" s="28"/>
      <c r="G34" s="28"/>
    </row>
    <row r="35" spans="1:7" x14ac:dyDescent="0.2">
      <c r="A35" s="20" t="s">
        <v>141</v>
      </c>
      <c r="B35" s="65" t="s">
        <v>142</v>
      </c>
      <c r="C35" s="73">
        <v>3800</v>
      </c>
      <c r="D35" s="67"/>
      <c r="E35" s="68">
        <f>D35*C35</f>
        <v>0</v>
      </c>
      <c r="F35" s="28"/>
      <c r="G35" s="28"/>
    </row>
    <row r="36" spans="1:7" x14ac:dyDescent="0.2">
      <c r="A36" s="20" t="s">
        <v>143</v>
      </c>
      <c r="B36" s="65" t="s">
        <v>144</v>
      </c>
      <c r="C36" s="68">
        <v>6</v>
      </c>
      <c r="D36" s="67"/>
      <c r="E36" s="68"/>
      <c r="F36" s="28"/>
      <c r="G36" s="28"/>
    </row>
    <row r="37" spans="1:7" x14ac:dyDescent="0.2">
      <c r="A37" s="20" t="s">
        <v>145</v>
      </c>
      <c r="B37" s="65" t="s">
        <v>142</v>
      </c>
      <c r="C37" s="66">
        <f>C35</f>
        <v>3800</v>
      </c>
      <c r="D37" s="67"/>
      <c r="E37" s="68">
        <f>D37*C37/1000</f>
        <v>0</v>
      </c>
      <c r="F37" s="28"/>
      <c r="G37" s="28"/>
    </row>
    <row r="38" spans="1:7" x14ac:dyDescent="0.2">
      <c r="A38" s="20" t="s">
        <v>146</v>
      </c>
      <c r="B38" s="65" t="s">
        <v>144</v>
      </c>
      <c r="C38" s="68">
        <v>0.85</v>
      </c>
      <c r="D38" s="67"/>
      <c r="E38" s="68"/>
      <c r="F38" s="28"/>
      <c r="G38" s="28"/>
    </row>
    <row r="39" spans="1:7" x14ac:dyDescent="0.2">
      <c r="A39" s="20" t="s">
        <v>147</v>
      </c>
      <c r="B39" s="65" t="s">
        <v>142</v>
      </c>
      <c r="C39" s="66">
        <f>C35</f>
        <v>3800</v>
      </c>
      <c r="D39" s="67"/>
      <c r="E39" s="68">
        <f>D39*C39/1000</f>
        <v>0</v>
      </c>
      <c r="F39" s="28"/>
      <c r="G39" s="28"/>
    </row>
    <row r="40" spans="1:7" x14ac:dyDescent="0.2">
      <c r="A40" s="20" t="s">
        <v>148</v>
      </c>
      <c r="B40" s="65" t="s">
        <v>144</v>
      </c>
      <c r="C40" s="68">
        <v>5</v>
      </c>
      <c r="D40" s="67"/>
      <c r="E40" s="68"/>
      <c r="F40" s="28"/>
      <c r="G40" s="28"/>
    </row>
    <row r="41" spans="1:7" x14ac:dyDescent="0.2">
      <c r="A41" s="20" t="s">
        <v>149</v>
      </c>
      <c r="B41" s="65" t="s">
        <v>142</v>
      </c>
      <c r="C41" s="66">
        <f>C35</f>
        <v>3800</v>
      </c>
      <c r="D41" s="67"/>
      <c r="E41" s="68">
        <f>D41*C41/1000</f>
        <v>0</v>
      </c>
      <c r="F41" s="28"/>
      <c r="G41" s="28"/>
    </row>
    <row r="42" spans="1:7" x14ac:dyDescent="0.2">
      <c r="A42" s="20" t="s">
        <v>150</v>
      </c>
      <c r="B42" s="65" t="s">
        <v>151</v>
      </c>
      <c r="C42" s="68">
        <v>2</v>
      </c>
      <c r="D42" s="67"/>
      <c r="E42" s="68"/>
      <c r="F42" s="28"/>
      <c r="G42" s="28"/>
    </row>
    <row r="43" spans="1:7" x14ac:dyDescent="0.2">
      <c r="A43" s="20" t="s">
        <v>152</v>
      </c>
      <c r="B43" s="65" t="s">
        <v>142</v>
      </c>
      <c r="C43" s="66">
        <f>C35</f>
        <v>3800</v>
      </c>
      <c r="D43" s="67"/>
      <c r="E43" s="68">
        <f>D43*C43/1000</f>
        <v>0</v>
      </c>
      <c r="F43" s="28"/>
      <c r="G43" s="28"/>
    </row>
    <row r="44" spans="1:7" x14ac:dyDescent="0.2">
      <c r="A44" s="28"/>
      <c r="B44" s="28"/>
      <c r="C44" s="28"/>
      <c r="D44" s="28"/>
      <c r="E44" s="28"/>
      <c r="F44" s="69">
        <f>E35+E37+E39+E41+E43</f>
        <v>0</v>
      </c>
      <c r="G44" s="28"/>
    </row>
    <row r="45" spans="1:7" x14ac:dyDescent="0.2">
      <c r="A45" s="28"/>
      <c r="B45" s="28"/>
      <c r="C45" s="28"/>
      <c r="D45" s="28"/>
      <c r="E45" s="28"/>
      <c r="F45" s="28"/>
      <c r="G45" s="28"/>
    </row>
    <row r="46" spans="1:7" x14ac:dyDescent="0.2">
      <c r="A46" s="28" t="s">
        <v>153</v>
      </c>
      <c r="B46" s="28"/>
      <c r="C46" s="28"/>
      <c r="D46" s="28"/>
      <c r="E46" s="28"/>
      <c r="F46" s="28"/>
      <c r="G46" s="28"/>
    </row>
    <row r="47" spans="1:7" x14ac:dyDescent="0.2">
      <c r="A47" s="64" t="s">
        <v>96</v>
      </c>
      <c r="B47" s="64" t="s">
        <v>97</v>
      </c>
      <c r="C47" s="64" t="s">
        <v>98</v>
      </c>
      <c r="D47" s="74" t="s">
        <v>122</v>
      </c>
      <c r="E47" s="64" t="s">
        <v>27</v>
      </c>
      <c r="F47" s="64" t="s">
        <v>123</v>
      </c>
      <c r="G47" s="28"/>
    </row>
    <row r="48" spans="1:7" x14ac:dyDescent="0.2">
      <c r="A48" s="20" t="s">
        <v>154</v>
      </c>
      <c r="B48" s="65" t="s">
        <v>97</v>
      </c>
      <c r="C48" s="66">
        <v>1</v>
      </c>
      <c r="D48" s="67"/>
      <c r="E48" s="68">
        <f>D48*C48</f>
        <v>0</v>
      </c>
      <c r="F48" s="28"/>
      <c r="G48" s="28"/>
    </row>
    <row r="49" spans="1:7" x14ac:dyDescent="0.2">
      <c r="A49" s="20" t="s">
        <v>125</v>
      </c>
      <c r="B49" s="65" t="s">
        <v>97</v>
      </c>
      <c r="C49" s="66">
        <v>1</v>
      </c>
      <c r="D49" s="67"/>
      <c r="E49" s="68">
        <f>D49*C49</f>
        <v>0</v>
      </c>
      <c r="F49" s="28"/>
      <c r="G49" s="28"/>
    </row>
    <row r="50" spans="1:7" x14ac:dyDescent="0.2">
      <c r="A50" s="20" t="s">
        <v>155</v>
      </c>
      <c r="B50" s="65" t="s">
        <v>5</v>
      </c>
      <c r="C50" s="66">
        <v>60</v>
      </c>
      <c r="D50" s="67"/>
      <c r="E50" s="68">
        <f>D50*C50/100</f>
        <v>0</v>
      </c>
      <c r="F50" s="28"/>
      <c r="G50" s="28"/>
    </row>
    <row r="51" spans="1:7" x14ac:dyDescent="0.2">
      <c r="A51" s="20" t="s">
        <v>156</v>
      </c>
      <c r="B51" s="65" t="s">
        <v>129</v>
      </c>
      <c r="C51" s="66">
        <v>60</v>
      </c>
      <c r="D51" s="67"/>
      <c r="E51" s="68">
        <f>D51/C51</f>
        <v>0</v>
      </c>
      <c r="F51" s="28"/>
      <c r="G51" s="28"/>
    </row>
    <row r="52" spans="1:7" x14ac:dyDescent="0.2">
      <c r="A52" s="28"/>
      <c r="B52" s="28"/>
      <c r="C52" s="28"/>
      <c r="D52" s="28"/>
      <c r="E52" s="28"/>
      <c r="F52" s="69">
        <f>E51</f>
        <v>0</v>
      </c>
      <c r="G52" s="28"/>
    </row>
    <row r="53" spans="1:7" x14ac:dyDescent="0.2">
      <c r="A53" s="28"/>
      <c r="B53" s="28"/>
      <c r="C53" s="28"/>
      <c r="D53" s="28"/>
      <c r="E53" s="28"/>
      <c r="F53" s="28"/>
      <c r="G53" s="28"/>
    </row>
    <row r="54" spans="1:7" x14ac:dyDescent="0.2">
      <c r="A54" s="28" t="s">
        <v>157</v>
      </c>
      <c r="B54" s="28"/>
      <c r="C54" s="28"/>
      <c r="D54" s="28"/>
      <c r="E54" s="28"/>
      <c r="F54" s="28"/>
      <c r="G54" s="28"/>
    </row>
    <row r="55" spans="1:7" x14ac:dyDescent="0.2">
      <c r="A55" s="64" t="s">
        <v>96</v>
      </c>
      <c r="B55" s="64" t="s">
        <v>97</v>
      </c>
      <c r="C55" s="64" t="s">
        <v>98</v>
      </c>
      <c r="D55" s="64" t="s">
        <v>122</v>
      </c>
      <c r="E55" s="64" t="s">
        <v>27</v>
      </c>
      <c r="F55" s="64" t="s">
        <v>123</v>
      </c>
      <c r="G55" s="28"/>
    </row>
    <row r="56" spans="1:7" x14ac:dyDescent="0.2">
      <c r="A56" s="20" t="s">
        <v>158</v>
      </c>
      <c r="B56" s="65" t="s">
        <v>97</v>
      </c>
      <c r="C56" s="66">
        <v>10</v>
      </c>
      <c r="D56" s="67"/>
      <c r="E56" s="68">
        <f>D56*C56</f>
        <v>0</v>
      </c>
      <c r="F56" s="28"/>
      <c r="G56" s="28"/>
    </row>
    <row r="57" spans="1:7" x14ac:dyDescent="0.2">
      <c r="A57" s="20" t="s">
        <v>159</v>
      </c>
      <c r="B57" s="65" t="s">
        <v>97</v>
      </c>
      <c r="C57" s="66">
        <v>10</v>
      </c>
      <c r="D57" s="67"/>
      <c r="E57" s="68">
        <f>D57*C57</f>
        <v>0</v>
      </c>
      <c r="F57" s="28"/>
      <c r="G57" s="28"/>
    </row>
    <row r="58" spans="1:7" x14ac:dyDescent="0.2">
      <c r="A58" s="20" t="s">
        <v>160</v>
      </c>
      <c r="B58" s="65" t="s">
        <v>161</v>
      </c>
      <c r="C58" s="66">
        <v>70000</v>
      </c>
      <c r="D58" s="67"/>
      <c r="E58" s="68">
        <f>D58/C58</f>
        <v>0</v>
      </c>
      <c r="F58" s="28"/>
      <c r="G58" s="28"/>
    </row>
    <row r="59" spans="1:7" x14ac:dyDescent="0.2">
      <c r="A59" s="20" t="s">
        <v>162</v>
      </c>
      <c r="B59" s="65" t="s">
        <v>142</v>
      </c>
      <c r="C59" s="66">
        <f>C35</f>
        <v>3800</v>
      </c>
      <c r="D59" s="67"/>
      <c r="E59" s="68">
        <f>D59*C59</f>
        <v>0</v>
      </c>
      <c r="F59" s="28"/>
      <c r="G59" s="28"/>
    </row>
    <row r="60" spans="1:7" x14ac:dyDescent="0.2">
      <c r="A60" s="28"/>
      <c r="B60" s="28"/>
      <c r="C60" s="28"/>
      <c r="D60" s="28"/>
      <c r="E60" s="28"/>
      <c r="F60" s="69">
        <f>E59</f>
        <v>0</v>
      </c>
      <c r="G60" s="28"/>
    </row>
    <row r="61" spans="1:7" x14ac:dyDescent="0.2">
      <c r="A61" s="28"/>
      <c r="B61" s="28"/>
      <c r="C61" s="28"/>
      <c r="D61" s="28"/>
      <c r="E61" s="28"/>
      <c r="F61" s="28"/>
      <c r="G61" s="28"/>
    </row>
    <row r="62" spans="1:7" ht="15" x14ac:dyDescent="0.25">
      <c r="A62" s="95" t="s">
        <v>85</v>
      </c>
      <c r="B62" s="95"/>
      <c r="C62" s="95"/>
      <c r="D62" s="95"/>
      <c r="E62" s="95"/>
      <c r="F62" s="23">
        <f>F16+F22+F30+F44+F52+F60</f>
        <v>0</v>
      </c>
      <c r="G62" s="28"/>
    </row>
    <row r="63" spans="1:7" x14ac:dyDescent="0.2">
      <c r="A63" s="28"/>
      <c r="B63" s="28"/>
      <c r="C63" s="28"/>
      <c r="D63" s="28"/>
      <c r="E63" s="28"/>
      <c r="F63" s="28"/>
      <c r="G63" s="28"/>
    </row>
    <row r="64" spans="1:7" x14ac:dyDescent="0.2">
      <c r="A64" s="28"/>
      <c r="B64" s="28"/>
      <c r="C64" s="28"/>
      <c r="D64" s="28"/>
      <c r="E64" s="28"/>
      <c r="F64" s="28"/>
      <c r="G64" s="28"/>
    </row>
    <row r="65" spans="1:7" x14ac:dyDescent="0.2">
      <c r="A65" s="28"/>
      <c r="B65" s="28"/>
      <c r="C65" s="28"/>
      <c r="D65" s="28"/>
      <c r="E65" s="28"/>
      <c r="F65" s="28"/>
      <c r="G65" s="28"/>
    </row>
  </sheetData>
  <sheetProtection algorithmName="SHA-512" hashValue="Jtq0h9jShELBGUMYQCT4DOWiTDjQY2ECQX0Fm5+XA0plyRu/D3BAWqF+PilfeakiOdfyk5DczSKqB46ipZU/Cw==" saltValue="3zNy7SD4f6jxiFZ1JYdypA==" spinCount="100000" sheet="1" objects="1" scenarios="1"/>
  <mergeCells count="3">
    <mergeCell ref="A1:F1"/>
    <mergeCell ref="A62:E62"/>
    <mergeCell ref="A3:B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9"/>
  <sheetViews>
    <sheetView workbookViewId="0">
      <selection activeCell="A16" sqref="A16:B16"/>
    </sheetView>
  </sheetViews>
  <sheetFormatPr defaultColWidth="11.5703125" defaultRowHeight="12.75" x14ac:dyDescent="0.2"/>
  <cols>
    <col min="1" max="1" width="53" customWidth="1"/>
    <col min="2" max="2" width="12.42578125" customWidth="1"/>
    <col min="3" max="4" width="14.5703125" customWidth="1"/>
    <col min="5" max="5" width="14.7109375" customWidth="1"/>
    <col min="6" max="6" width="17" customWidth="1"/>
  </cols>
  <sheetData>
    <row r="1" spans="1:11" ht="19.5" x14ac:dyDescent="0.2">
      <c r="A1" s="96" t="s">
        <v>0</v>
      </c>
      <c r="B1" s="96"/>
      <c r="C1" s="96"/>
      <c r="D1" s="96"/>
      <c r="E1" s="96"/>
      <c r="F1" s="96"/>
      <c r="G1" s="28"/>
      <c r="H1" s="28"/>
    </row>
    <row r="2" spans="1:11" x14ac:dyDescent="0.2">
      <c r="A2" s="28"/>
      <c r="B2" s="28"/>
      <c r="C2" s="28"/>
      <c r="D2" s="28"/>
      <c r="E2" s="28"/>
      <c r="F2" s="28"/>
      <c r="G2" s="28"/>
      <c r="H2" s="28"/>
    </row>
    <row r="3" spans="1:11" s="1" customFormat="1" ht="15" x14ac:dyDescent="0.25">
      <c r="A3" s="109" t="s">
        <v>185</v>
      </c>
      <c r="B3" s="110"/>
      <c r="C3" s="6"/>
      <c r="D3" s="6"/>
      <c r="E3" s="6"/>
      <c r="F3" s="6"/>
      <c r="G3" s="6"/>
      <c r="H3" s="6"/>
      <c r="I3" s="6"/>
      <c r="J3" s="6"/>
      <c r="K3" s="6"/>
    </row>
    <row r="4" spans="1:11" x14ac:dyDescent="0.2">
      <c r="A4" s="28"/>
      <c r="B4" s="28"/>
      <c r="C4" s="28"/>
      <c r="D4" s="28"/>
      <c r="E4" s="28"/>
      <c r="F4" s="28"/>
      <c r="G4" s="28"/>
      <c r="H4" s="28"/>
    </row>
    <row r="5" spans="1:11" x14ac:dyDescent="0.2">
      <c r="A5" s="28"/>
      <c r="B5" s="28"/>
      <c r="C5" s="113" t="s">
        <v>163</v>
      </c>
      <c r="D5" s="113"/>
      <c r="E5" s="113"/>
      <c r="F5" s="113"/>
      <c r="G5" s="28"/>
      <c r="H5" s="28"/>
    </row>
    <row r="6" spans="1:11" x14ac:dyDescent="0.2">
      <c r="A6" s="28"/>
      <c r="B6" s="28"/>
      <c r="C6" s="28"/>
      <c r="D6" s="28"/>
      <c r="E6" s="28"/>
      <c r="F6" s="28"/>
      <c r="G6" s="28"/>
      <c r="H6" s="28"/>
    </row>
    <row r="7" spans="1:11" x14ac:dyDescent="0.2">
      <c r="A7" s="114" t="s">
        <v>164</v>
      </c>
      <c r="B7" s="114"/>
      <c r="C7" s="114"/>
      <c r="D7" s="76" t="s">
        <v>6</v>
      </c>
      <c r="E7" s="76" t="s">
        <v>165</v>
      </c>
      <c r="F7" s="76" t="s">
        <v>166</v>
      </c>
      <c r="G7" s="28"/>
      <c r="H7" s="28"/>
    </row>
    <row r="8" spans="1:11" x14ac:dyDescent="0.2">
      <c r="A8" s="112" t="s">
        <v>4</v>
      </c>
      <c r="B8" s="112"/>
      <c r="C8" s="112"/>
      <c r="D8" s="77">
        <f>'Coletor Diurno'!C86</f>
        <v>2793.6046502999998</v>
      </c>
      <c r="E8" s="78">
        <v>4</v>
      </c>
      <c r="F8" s="79">
        <f>D8*E8</f>
        <v>11174.418601199999</v>
      </c>
      <c r="G8" s="28"/>
      <c r="H8" s="28"/>
    </row>
    <row r="9" spans="1:11" x14ac:dyDescent="0.2">
      <c r="A9" s="112" t="s">
        <v>79</v>
      </c>
      <c r="B9" s="112"/>
      <c r="C9" s="112"/>
      <c r="D9" s="77">
        <f>'Motorista Diurno'!C86</f>
        <v>3220.8688085000003</v>
      </c>
      <c r="E9" s="80">
        <v>1</v>
      </c>
      <c r="F9" s="79">
        <f>D9*E9</f>
        <v>3220.8688085000003</v>
      </c>
      <c r="G9" s="28"/>
      <c r="H9" s="28"/>
    </row>
    <row r="10" spans="1:11" x14ac:dyDescent="0.2">
      <c r="A10" s="112" t="s">
        <v>167</v>
      </c>
      <c r="B10" s="112"/>
      <c r="C10" s="112"/>
      <c r="D10" s="77">
        <f>'Resp. Técnico'!K8</f>
        <v>0</v>
      </c>
      <c r="E10" s="80">
        <v>1</v>
      </c>
      <c r="F10" s="79">
        <f>D10*E10</f>
        <v>0</v>
      </c>
      <c r="G10" s="28"/>
      <c r="H10" s="28"/>
    </row>
    <row r="11" spans="1:11" x14ac:dyDescent="0.2">
      <c r="A11" s="113" t="s">
        <v>85</v>
      </c>
      <c r="B11" s="113"/>
      <c r="C11" s="113"/>
      <c r="D11" s="113"/>
      <c r="E11" s="113"/>
      <c r="F11" s="81">
        <f>SUM(F8:F10)</f>
        <v>14395.287409699999</v>
      </c>
      <c r="G11" s="28"/>
      <c r="H11" s="28"/>
    </row>
    <row r="12" spans="1:11" x14ac:dyDescent="0.2">
      <c r="A12" s="28"/>
      <c r="B12" s="28"/>
      <c r="C12" s="28"/>
      <c r="D12" s="28"/>
      <c r="E12" s="28"/>
      <c r="F12" s="28"/>
      <c r="G12" s="28"/>
      <c r="H12" s="28"/>
    </row>
    <row r="13" spans="1:11" x14ac:dyDescent="0.2">
      <c r="A13" s="113" t="s">
        <v>168</v>
      </c>
      <c r="B13" s="113"/>
      <c r="C13" s="113"/>
      <c r="D13" s="28"/>
      <c r="E13" s="28"/>
      <c r="F13" s="28"/>
      <c r="G13" s="28"/>
      <c r="H13" s="28"/>
    </row>
    <row r="14" spans="1:11" x14ac:dyDescent="0.2">
      <c r="A14" s="28"/>
      <c r="B14" s="28"/>
      <c r="C14" s="28"/>
      <c r="D14" s="28"/>
      <c r="E14" s="28"/>
      <c r="F14" s="28"/>
      <c r="G14" s="28"/>
      <c r="H14" s="28"/>
    </row>
    <row r="15" spans="1:11" x14ac:dyDescent="0.2">
      <c r="A15" s="113" t="s">
        <v>164</v>
      </c>
      <c r="B15" s="113"/>
      <c r="C15" s="81" t="s">
        <v>166</v>
      </c>
      <c r="D15" s="28"/>
      <c r="E15" s="28"/>
      <c r="F15" s="28"/>
      <c r="G15" s="28"/>
      <c r="H15" s="28"/>
    </row>
    <row r="16" spans="1:11" x14ac:dyDescent="0.2">
      <c r="A16" s="111" t="s">
        <v>169</v>
      </c>
      <c r="B16" s="111"/>
      <c r="C16" s="89">
        <f>Equipamentos!F62</f>
        <v>0</v>
      </c>
      <c r="D16" s="28"/>
      <c r="E16" s="28"/>
      <c r="F16" s="28"/>
      <c r="G16" s="28"/>
      <c r="H16" s="28"/>
    </row>
    <row r="17" spans="1:8" x14ac:dyDescent="0.2">
      <c r="A17" s="111" t="s">
        <v>170</v>
      </c>
      <c r="B17" s="111"/>
      <c r="C17" s="90">
        <f>Equipamentos!F16+Equipamentos!F22</f>
        <v>0</v>
      </c>
      <c r="D17" s="28"/>
      <c r="E17" s="28"/>
      <c r="F17" s="28"/>
      <c r="G17" s="28"/>
      <c r="H17" s="28"/>
    </row>
    <row r="18" spans="1:8" x14ac:dyDescent="0.2">
      <c r="A18" s="111" t="s">
        <v>171</v>
      </c>
      <c r="B18" s="111"/>
      <c r="C18" s="89">
        <f>C16-C17</f>
        <v>0</v>
      </c>
      <c r="D18" s="28"/>
      <c r="E18" s="28"/>
      <c r="F18" s="28"/>
      <c r="G18" s="28"/>
      <c r="H18" s="28"/>
    </row>
    <row r="19" spans="1:8" x14ac:dyDescent="0.2">
      <c r="A19" s="28"/>
      <c r="B19" s="28"/>
      <c r="C19" s="28"/>
      <c r="D19" s="28"/>
      <c r="E19" s="28"/>
      <c r="F19" s="28"/>
      <c r="G19" s="28"/>
      <c r="H19" s="28"/>
    </row>
    <row r="20" spans="1:8" x14ac:dyDescent="0.2">
      <c r="A20" s="20" t="s">
        <v>172</v>
      </c>
      <c r="B20" s="75"/>
      <c r="C20" s="82">
        <f>C16*B20</f>
        <v>0</v>
      </c>
      <c r="D20" s="28"/>
      <c r="E20" s="28"/>
      <c r="F20" s="28"/>
      <c r="G20" s="28"/>
      <c r="H20" s="28"/>
    </row>
    <row r="21" spans="1:8" x14ac:dyDescent="0.2">
      <c r="A21" s="20" t="s">
        <v>63</v>
      </c>
      <c r="B21" s="75"/>
      <c r="C21" s="82">
        <f>(C18+C20)*B21</f>
        <v>0</v>
      </c>
      <c r="D21" s="28"/>
      <c r="E21" s="28"/>
      <c r="F21" s="28"/>
      <c r="G21" s="28"/>
      <c r="H21" s="28"/>
    </row>
    <row r="22" spans="1:8" x14ac:dyDescent="0.2">
      <c r="A22" s="115" t="s">
        <v>64</v>
      </c>
      <c r="B22" s="115"/>
      <c r="C22" s="83">
        <f>C20+C21</f>
        <v>0</v>
      </c>
      <c r="D22" s="28"/>
      <c r="E22" s="28"/>
      <c r="F22" s="28"/>
      <c r="G22" s="28"/>
      <c r="H22" s="28"/>
    </row>
    <row r="23" spans="1:8" x14ac:dyDescent="0.2">
      <c r="A23" s="28"/>
      <c r="B23" s="28"/>
      <c r="C23" s="28"/>
      <c r="D23" s="28"/>
      <c r="E23" s="28"/>
      <c r="F23" s="28"/>
      <c r="G23" s="28"/>
      <c r="H23" s="28"/>
    </row>
    <row r="24" spans="1:8" ht="15" x14ac:dyDescent="0.2">
      <c r="A24" s="98" t="s">
        <v>65</v>
      </c>
      <c r="B24" s="98"/>
      <c r="C24" s="98"/>
      <c r="D24" s="28"/>
      <c r="E24" s="28"/>
      <c r="F24" s="28"/>
      <c r="G24" s="28"/>
      <c r="H24" s="28"/>
    </row>
    <row r="25" spans="1:8" ht="14.25" x14ac:dyDescent="0.2">
      <c r="A25" s="10" t="s">
        <v>66</v>
      </c>
      <c r="B25" s="25">
        <f>SUM(B26:B31)</f>
        <v>0</v>
      </c>
      <c r="C25" s="26">
        <f>1-B25</f>
        <v>1</v>
      </c>
      <c r="D25" s="28"/>
      <c r="E25" s="28"/>
      <c r="F25" s="28"/>
      <c r="G25" s="28"/>
      <c r="H25" s="28"/>
    </row>
    <row r="26" spans="1:8" ht="14.25" x14ac:dyDescent="0.2">
      <c r="A26" s="10" t="s">
        <v>67</v>
      </c>
      <c r="B26" s="25"/>
      <c r="C26" s="14"/>
      <c r="D26" s="28"/>
      <c r="E26" s="28"/>
      <c r="F26" s="28"/>
      <c r="G26" s="28"/>
      <c r="H26" s="28"/>
    </row>
    <row r="27" spans="1:8" ht="14.25" x14ac:dyDescent="0.2">
      <c r="A27" s="10" t="s">
        <v>68</v>
      </c>
      <c r="B27" s="24"/>
      <c r="C27" s="14">
        <f>(($C$16+$C$22)*B27)/$C$25</f>
        <v>0</v>
      </c>
      <c r="D27" s="28"/>
      <c r="E27" s="28"/>
      <c r="F27" s="28"/>
      <c r="G27" s="28"/>
      <c r="H27" s="28"/>
    </row>
    <row r="28" spans="1:8" ht="14.25" x14ac:dyDescent="0.2">
      <c r="A28" s="10" t="s">
        <v>69</v>
      </c>
      <c r="B28" s="24"/>
      <c r="C28" s="14">
        <f>(($C$16+$C$22)*B28)/$C$25</f>
        <v>0</v>
      </c>
      <c r="D28" s="28"/>
      <c r="E28" s="28"/>
      <c r="F28" s="28"/>
      <c r="G28" s="28"/>
      <c r="H28" s="28"/>
    </row>
    <row r="29" spans="1:8" ht="14.25" x14ac:dyDescent="0.2">
      <c r="A29" s="10" t="s">
        <v>70</v>
      </c>
      <c r="B29" s="25"/>
      <c r="C29" s="14"/>
      <c r="D29" s="28"/>
      <c r="E29" s="28"/>
      <c r="F29" s="28"/>
      <c r="G29" s="28"/>
      <c r="H29" s="28"/>
    </row>
    <row r="30" spans="1:8" ht="14.25" x14ac:dyDescent="0.2">
      <c r="A30" s="10" t="s">
        <v>71</v>
      </c>
      <c r="B30" s="24"/>
      <c r="C30" s="14">
        <f>(($C$16+$C$22)*B30)/$C$25</f>
        <v>0</v>
      </c>
      <c r="D30" s="28"/>
      <c r="E30" s="28"/>
      <c r="F30" s="28"/>
      <c r="G30" s="28"/>
      <c r="H30" s="28"/>
    </row>
    <row r="31" spans="1:8" ht="14.25" x14ac:dyDescent="0.2">
      <c r="A31" s="10"/>
      <c r="B31" s="25"/>
      <c r="C31" s="14"/>
      <c r="D31" s="28"/>
      <c r="E31" s="28"/>
      <c r="F31" s="28"/>
      <c r="G31" s="28"/>
      <c r="H31" s="28"/>
    </row>
    <row r="32" spans="1:8" ht="15" x14ac:dyDescent="0.25">
      <c r="A32" s="95" t="s">
        <v>72</v>
      </c>
      <c r="B32" s="95"/>
      <c r="C32" s="23">
        <f>SUM(C26:C31)</f>
        <v>0</v>
      </c>
      <c r="D32" s="28"/>
      <c r="E32" s="28"/>
      <c r="F32" s="28"/>
      <c r="G32" s="28"/>
      <c r="H32" s="28"/>
    </row>
    <row r="33" spans="1:8" x14ac:dyDescent="0.2">
      <c r="A33" s="28"/>
      <c r="B33" s="28"/>
      <c r="C33" s="28"/>
      <c r="D33" s="28"/>
      <c r="E33" s="28"/>
      <c r="F33" s="28"/>
      <c r="G33" s="28"/>
      <c r="H33" s="28"/>
    </row>
    <row r="34" spans="1:8" ht="15" x14ac:dyDescent="0.25">
      <c r="A34" s="116" t="s">
        <v>173</v>
      </c>
      <c r="B34" s="116"/>
      <c r="C34" s="84">
        <f>C16+C22+C32</f>
        <v>0</v>
      </c>
      <c r="D34" s="28"/>
      <c r="E34" s="28"/>
      <c r="F34" s="28"/>
      <c r="G34" s="28"/>
      <c r="H34" s="28"/>
    </row>
    <row r="35" spans="1:8" ht="15" x14ac:dyDescent="0.25">
      <c r="A35" s="116" t="s">
        <v>174</v>
      </c>
      <c r="B35" s="116"/>
      <c r="C35" s="84">
        <f>F11</f>
        <v>14395.287409699999</v>
      </c>
      <c r="D35" s="28"/>
      <c r="E35" s="28"/>
      <c r="F35" s="28"/>
      <c r="G35" s="28"/>
      <c r="H35" s="28"/>
    </row>
    <row r="36" spans="1:8" ht="15" x14ac:dyDescent="0.25">
      <c r="A36" s="95" t="s">
        <v>175</v>
      </c>
      <c r="B36" s="95"/>
      <c r="C36" s="23">
        <f>SUM(C34:C35)</f>
        <v>14395.287409699999</v>
      </c>
      <c r="D36" s="77"/>
      <c r="E36" s="28"/>
      <c r="F36" s="28"/>
      <c r="G36" s="28"/>
      <c r="H36" s="28"/>
    </row>
    <row r="37" spans="1:8" x14ac:dyDescent="0.2">
      <c r="A37" s="28"/>
      <c r="B37" s="28"/>
      <c r="C37" s="28"/>
      <c r="D37" s="77"/>
      <c r="E37" s="28"/>
      <c r="F37" s="28"/>
      <c r="G37" s="28"/>
      <c r="H37" s="28"/>
    </row>
    <row r="38" spans="1:8" x14ac:dyDescent="0.2">
      <c r="A38" s="28"/>
      <c r="B38" s="28"/>
      <c r="C38" s="28"/>
      <c r="D38" s="28"/>
      <c r="E38" s="28"/>
      <c r="F38" s="28"/>
      <c r="G38" s="28"/>
      <c r="H38" s="28"/>
    </row>
    <row r="39" spans="1:8" x14ac:dyDescent="0.2">
      <c r="A39" s="28"/>
      <c r="B39" s="28"/>
      <c r="C39" s="28"/>
      <c r="D39" s="28"/>
      <c r="E39" s="28"/>
      <c r="F39" s="28"/>
      <c r="G39" s="28"/>
      <c r="H39" s="28"/>
    </row>
  </sheetData>
  <sheetProtection algorithmName="SHA-512" hashValue="pvz1K9tHabU/pdQIKwRZu2YfTwXhG/qm1xK3KBGQusXXlzPTtwdBkJUakjUSaBKUsShtq+uWZo7dUQLwyN5H7w==" saltValue="nLvEb6F+wRIWIzzXoW6J2A==" spinCount="100000" sheet="1" objects="1" scenarios="1"/>
  <mergeCells count="19">
    <mergeCell ref="A36:B36"/>
    <mergeCell ref="A22:B22"/>
    <mergeCell ref="A24:C24"/>
    <mergeCell ref="A32:B32"/>
    <mergeCell ref="A34:B34"/>
    <mergeCell ref="A35:B35"/>
    <mergeCell ref="A18:B18"/>
    <mergeCell ref="A10:C10"/>
    <mergeCell ref="A1:F1"/>
    <mergeCell ref="C5:F5"/>
    <mergeCell ref="A7:C7"/>
    <mergeCell ref="A8:C8"/>
    <mergeCell ref="A9:C9"/>
    <mergeCell ref="A3:B3"/>
    <mergeCell ref="A11:E11"/>
    <mergeCell ref="A13:C13"/>
    <mergeCell ref="A15:B15"/>
    <mergeCell ref="A16:B16"/>
    <mergeCell ref="A17:B17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Coletor Diurno</vt:lpstr>
      <vt:lpstr>Motorista Diurno</vt:lpstr>
      <vt:lpstr>Resp. Técnico</vt:lpstr>
      <vt:lpstr>EPI´S</vt:lpstr>
      <vt:lpstr>Equipamentos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2020-05-04T14:18:48Z</cp:lastPrinted>
  <dcterms:created xsi:type="dcterms:W3CDTF">2019-09-12T20:53:16Z</dcterms:created>
  <dcterms:modified xsi:type="dcterms:W3CDTF">2020-09-28T12:10:25Z</dcterms:modified>
</cp:coreProperties>
</file>